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BU/2026/"/>
    </mc:Choice>
  </mc:AlternateContent>
  <xr:revisionPtr revIDLastSave="1" documentId="14_{8DDE2234-4566-4166-8E71-94DE53E1266A}" xr6:coauthVersionLast="47" xr6:coauthVersionMax="47" xr10:uidLastSave="{EBF8FCA8-10DA-4EB3-AFEC-9D96109E1F1D}"/>
  <bookViews>
    <workbookView xWindow="-120" yWindow="-120" windowWidth="38640" windowHeight="21120" xr2:uid="{00000000-000D-0000-FFFF-FFFF00000000}"/>
  </bookViews>
  <sheets>
    <sheet name="bilaga 1" sheetId="1" r:id="rId1"/>
  </sheets>
  <externalReferences>
    <externalReference r:id="rId2"/>
  </externalReference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9" i="1" l="1"/>
  <c r="I58" i="1"/>
  <c r="H58" i="1"/>
  <c r="G55" i="1"/>
  <c r="H54" i="1"/>
  <c r="D54" i="1"/>
  <c r="F54" i="1" s="1"/>
  <c r="I54" i="1" s="1"/>
  <c r="J38" i="1"/>
  <c r="J34" i="1"/>
  <c r="K33" i="1"/>
  <c r="L33" i="1" s="1"/>
  <c r="D37" i="1"/>
  <c r="H36" i="1"/>
  <c r="G34" i="1"/>
  <c r="E34" i="1"/>
  <c r="H33" i="1"/>
  <c r="H32" i="1"/>
  <c r="H31" i="1"/>
  <c r="H30" i="1"/>
  <c r="H29" i="1"/>
  <c r="H28" i="1"/>
  <c r="G61" i="1" l="1"/>
  <c r="J40" i="1"/>
  <c r="H34" i="1"/>
  <c r="F13" i="1" l="1"/>
  <c r="J18" i="1"/>
  <c r="J14" i="1"/>
  <c r="F9" i="1"/>
  <c r="K9" i="1" s="1"/>
  <c r="L9" i="1" s="1"/>
  <c r="G18" i="1"/>
  <c r="E18" i="1"/>
  <c r="H17" i="1"/>
  <c r="H16" i="1"/>
  <c r="H18" i="1" s="1"/>
  <c r="G14" i="1"/>
  <c r="E14" i="1"/>
  <c r="H13" i="1"/>
  <c r="H12" i="1"/>
  <c r="H11" i="1"/>
  <c r="H9" i="1"/>
  <c r="H10" i="1"/>
  <c r="H8" i="1"/>
  <c r="F17" i="1"/>
  <c r="K17" i="1" s="1"/>
  <c r="L17" i="1" s="1"/>
  <c r="F10" i="1"/>
  <c r="F12" i="1"/>
  <c r="F11" i="1"/>
  <c r="F8" i="1"/>
  <c r="I8" i="1" s="1"/>
  <c r="D28" i="1" s="1"/>
  <c r="F28" i="1" s="1"/>
  <c r="K8" i="1"/>
  <c r="L8" i="1" s="1"/>
  <c r="D18" i="1"/>
  <c r="K28" i="1" l="1"/>
  <c r="L28" i="1" s="1"/>
  <c r="I28" i="1"/>
  <c r="I17" i="1"/>
  <c r="J20" i="1"/>
  <c r="E20" i="1"/>
  <c r="G20" i="1"/>
  <c r="F16" i="1"/>
  <c r="H14" i="1"/>
  <c r="H20" i="1" s="1"/>
  <c r="I11" i="1"/>
  <c r="D31" i="1" s="1"/>
  <c r="K11" i="1"/>
  <c r="L11" i="1" s="1"/>
  <c r="I9" i="1"/>
  <c r="D29" i="1" s="1"/>
  <c r="F29" i="1" s="1"/>
  <c r="K10" i="1"/>
  <c r="L10" i="1" s="1"/>
  <c r="I10" i="1"/>
  <c r="D30" i="1" s="1"/>
  <c r="F30" i="1" s="1"/>
  <c r="I13" i="1"/>
  <c r="F33" i="1" s="1"/>
  <c r="I33" i="1" s="1"/>
  <c r="K13" i="1"/>
  <c r="L13" i="1" s="1"/>
  <c r="D14" i="1"/>
  <c r="D20" i="1" s="1"/>
  <c r="F14" i="1"/>
  <c r="K12" i="1"/>
  <c r="I12" i="1"/>
  <c r="D32" i="1" s="1"/>
  <c r="F32" i="1" s="1"/>
  <c r="D49" i="1" l="1"/>
  <c r="I30" i="1"/>
  <c r="K30" i="1"/>
  <c r="L30" i="1" s="1"/>
  <c r="D51" i="1" s="1"/>
  <c r="I32" i="1"/>
  <c r="K32" i="1"/>
  <c r="L32" i="1" s="1"/>
  <c r="I29" i="1"/>
  <c r="K29" i="1"/>
  <c r="F31" i="1"/>
  <c r="D34" i="1"/>
  <c r="K16" i="1"/>
  <c r="F18" i="1"/>
  <c r="F20" i="1" s="1"/>
  <c r="I16" i="1"/>
  <c r="D36" i="1" s="1"/>
  <c r="I14" i="1"/>
  <c r="K14" i="1"/>
  <c r="L12" i="1"/>
  <c r="D53" i="1" l="1"/>
  <c r="E49" i="1"/>
  <c r="H49" i="1" s="1"/>
  <c r="F49" i="1"/>
  <c r="I49" i="1" s="1"/>
  <c r="E51" i="1"/>
  <c r="H51" i="1" s="1"/>
  <c r="F34" i="1"/>
  <c r="K31" i="1"/>
  <c r="L31" i="1" s="1"/>
  <c r="E53" i="1"/>
  <c r="H53" i="1" s="1"/>
  <c r="F53" i="1"/>
  <c r="I53" i="1" s="1"/>
  <c r="L29" i="1"/>
  <c r="D50" i="1" s="1"/>
  <c r="K34" i="1"/>
  <c r="F36" i="1"/>
  <c r="K36" i="1" s="1"/>
  <c r="L36" i="1" s="1"/>
  <c r="D38" i="1"/>
  <c r="D40" i="1"/>
  <c r="I31" i="1"/>
  <c r="I34" i="1" s="1"/>
  <c r="I18" i="1"/>
  <c r="I20" i="1" s="1"/>
  <c r="L16" i="1"/>
  <c r="L18" i="1" s="1"/>
  <c r="K18" i="1"/>
  <c r="K20" i="1" s="1"/>
  <c r="L14" i="1"/>
  <c r="F51" i="1" l="1"/>
  <c r="I51" i="1" s="1"/>
  <c r="D52" i="1"/>
  <c r="L34" i="1"/>
  <c r="I36" i="1"/>
  <c r="D57" i="1" s="1"/>
  <c r="L20" i="1"/>
  <c r="E52" i="1" l="1"/>
  <c r="H52" i="1" s="1"/>
  <c r="E57" i="1"/>
  <c r="F57" i="1"/>
  <c r="E50" i="1"/>
  <c r="F50" i="1" s="1"/>
  <c r="D55" i="1"/>
  <c r="F52" i="1" l="1"/>
  <c r="I52" i="1" s="1"/>
  <c r="F59" i="1"/>
  <c r="I57" i="1"/>
  <c r="I59" i="1" s="1"/>
  <c r="H57" i="1"/>
  <c r="H59" i="1" s="1"/>
  <c r="E59" i="1"/>
  <c r="H50" i="1"/>
  <c r="H55" i="1" s="1"/>
  <c r="E55" i="1"/>
  <c r="E61" i="1" l="1"/>
  <c r="H61" i="1"/>
  <c r="I50" i="1"/>
  <c r="I55" i="1" s="1"/>
  <c r="I61" i="1" s="1"/>
  <c r="F55" i="1"/>
  <c r="F61" i="1" s="1"/>
  <c r="E37" i="1" l="1"/>
  <c r="F37" i="1" l="1"/>
  <c r="E38" i="1"/>
  <c r="E40" i="1" s="1"/>
  <c r="K37" i="1" l="1"/>
  <c r="G37" i="1"/>
  <c r="F38" i="1"/>
  <c r="F40" i="1" s="1"/>
  <c r="I37" i="1" l="1"/>
  <c r="G38" i="1"/>
  <c r="G40" i="1" s="1"/>
  <c r="H37" i="1"/>
  <c r="H38" i="1" s="1"/>
  <c r="H40" i="1" s="1"/>
  <c r="K38" i="1"/>
  <c r="K40" i="1" s="1"/>
  <c r="L37" i="1"/>
  <c r="L38" i="1" s="1"/>
  <c r="L40" i="1" s="1"/>
  <c r="I38" i="1" l="1"/>
  <c r="I40" i="1" s="1"/>
  <c r="D58" i="1"/>
  <c r="D59" i="1" s="1"/>
  <c r="D61" i="1" s="1"/>
</calcChain>
</file>

<file path=xl/sharedStrings.xml><?xml version="1.0" encoding="utf-8"?>
<sst xmlns="http://schemas.openxmlformats.org/spreadsheetml/2006/main" count="117" uniqueCount="41">
  <si>
    <t>Belopp anges i 1000-tals kronor</t>
  </si>
  <si>
    <t>Årets över-/underskridande</t>
  </si>
  <si>
    <t>Avvikelse från tilldelade medel</t>
  </si>
  <si>
    <t>Högsta anslagskredit</t>
  </si>
  <si>
    <t>Tillgängliga medel</t>
  </si>
  <si>
    <t>Överskridande av anslagskredit</t>
  </si>
  <si>
    <t>Utgiftsområde 11 Ekonomisk trygghet vid 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</si>
  <si>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</si>
  <si>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</si>
  <si>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</si>
  <si>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</si>
  <si>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</si>
  <si>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</si>
  <si>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</si>
  <si>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</si>
  <si>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</si>
  <si>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</si>
  <si>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2:1</t>
  </si>
  <si>
    <t>2:1.1</t>
  </si>
  <si>
    <t>Pensionsmyndigheten</t>
  </si>
  <si>
    <t>Summa:</t>
  </si>
  <si>
    <t>Utgiftsområde 12 Ekonomisk trygghet för familjer och barn</t>
  </si>
  <si>
    <t xml:space="preserve">Barnpension och efterlevandestöd </t>
  </si>
  <si>
    <t>1:7</t>
  </si>
  <si>
    <t>Pensionsrätt för barnår</t>
  </si>
  <si>
    <t>Totalt:</t>
  </si>
  <si>
    <t>Sammanfattande tabell över anslagsuppföljningen inom Pensionsmyndighetens ansvarsområde 2025</t>
  </si>
  <si>
    <t>Ingående överföringsbelopp från 2024</t>
  </si>
  <si>
    <t>Anslag år 2025</t>
  </si>
  <si>
    <t>Tilldelade medel 2025</t>
  </si>
  <si>
    <t>Prognos för 2025</t>
  </si>
  <si>
    <t>Sammanfattande tabell över anslagsuppföljningen inom Pensionsmyndighetens ansvarsområde 2026</t>
  </si>
  <si>
    <t>Ingående överföringsbelopp från 2025</t>
  </si>
  <si>
    <t>Anslag år 2026</t>
  </si>
  <si>
    <t>Tilldelade medel 2026</t>
  </si>
  <si>
    <t>Prognos för 2026</t>
  </si>
  <si>
    <t>Sammanfattande tabell över anslagsuppföljningen inom Pensionsmyndighetens ansvarsområde 2027</t>
  </si>
  <si>
    <t>Ingående överföringsbelopp från 2026</t>
  </si>
  <si>
    <t>Förslag till anslag år 2027</t>
  </si>
  <si>
    <t>Tilldelade medel 2027</t>
  </si>
  <si>
    <t>Prognos för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</si>
</sst>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Palatino"/>
    </font>
    <font>
      <b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B5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4" fontId="1" fillId="2" borderId="0" applyNumberFormat="0" applyFont="0" applyBorder="0" applyAlignment="0" applyProtection="0"/>
  </cellStyleXfs>
  <cellXfs count="21">
    <xf numFmtId="0" fontId="0" fillId="0" borderId="0" xfId="0"/>
    <xf numFmtId="0" fontId="4" fillId="0" borderId="0" xfId="0" applyFont="1"/>
    <xf numFmtId="3" fontId="5" fillId="0" borderId="1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3" fontId="8" fillId="0" borderId="1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Slutvärde" xfId="1" xr:uid="{160645E7-E47D-4EC2-81A6-FCF4857ED2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.pensionsmyndigheten.se/ovr/ANSLAG/Delade%20dokument/Prognosber&#228;kningar/Pensionsr&#228;tt%20f&#246;r%20barn&#229;r/202510/prog_barnar_202510.xlsx" TargetMode="External"/><Relationship Id="rId1" Type="http://schemas.openxmlformats.org/officeDocument/2006/relationships/externalLinkPath" Target="/ovr/ANSLAG/Delade%20dokument/Prognosber&#228;kningar/Pensionsr&#228;tt%20f&#246;r%20barn&#229;r/202510/prog_barnar_2025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"/>
      <sheetName val="input (hist o antag)"/>
      <sheetName val="Diagram"/>
      <sheetName val="skillnad mellan prognoser"/>
      <sheetName val="beräkning"/>
      <sheetName val="resultat"/>
      <sheetName val="bilaga1"/>
      <sheetName val="bilaga2"/>
      <sheetName val="bilaga3"/>
      <sheetName val="känslighetsanaly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2012</v>
          </cell>
          <cell r="D10">
            <v>2013</v>
          </cell>
          <cell r="E10">
            <v>2014</v>
          </cell>
          <cell r="F10">
            <v>2015</v>
          </cell>
          <cell r="G10">
            <v>2016</v>
          </cell>
          <cell r="H10">
            <v>2017</v>
          </cell>
          <cell r="I10"/>
          <cell r="J10">
            <v>2018</v>
          </cell>
          <cell r="K10"/>
          <cell r="L10">
            <v>2019</v>
          </cell>
          <cell r="M10">
            <v>2020</v>
          </cell>
          <cell r="N10">
            <v>2021</v>
          </cell>
          <cell r="O10">
            <v>2022</v>
          </cell>
          <cell r="P10">
            <v>2023</v>
          </cell>
          <cell r="Q10">
            <v>2024</v>
          </cell>
          <cell r="R10">
            <v>2025</v>
          </cell>
          <cell r="S10">
            <v>2026</v>
          </cell>
          <cell r="T10">
            <v>2027</v>
          </cell>
        </row>
        <row r="11">
          <cell r="C11">
            <v>6327000</v>
          </cell>
          <cell r="D11">
            <v>6467700</v>
          </cell>
          <cell r="E11">
            <v>6732300</v>
          </cell>
          <cell r="F11">
            <v>6875600</v>
          </cell>
          <cell r="G11">
            <v>7237900</v>
          </cell>
          <cell r="H11">
            <v>7467700</v>
          </cell>
          <cell r="I11">
            <v>1</v>
          </cell>
          <cell r="J11">
            <v>7366900</v>
          </cell>
          <cell r="K11">
            <v>1</v>
          </cell>
          <cell r="L11">
            <v>7303100</v>
          </cell>
          <cell r="M11">
            <v>7565300</v>
          </cell>
          <cell r="N11">
            <v>8070800</v>
          </cell>
          <cell r="O11">
            <v>8467300</v>
          </cell>
          <cell r="P11">
            <v>9063100</v>
          </cell>
          <cell r="Q11">
            <v>8971900</v>
          </cell>
          <cell r="R11">
            <v>7747900</v>
          </cell>
          <cell r="S11">
            <v>7671200</v>
          </cell>
          <cell r="T11">
            <v>7489600</v>
          </cell>
        </row>
      </sheetData>
      <sheetData sheetId="6">
        <row r="1">
          <cell r="B1">
            <v>2026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showRuler="0" view="pageLayout" topLeftCell="A2" zoomScaleNormal="110" workbookViewId="0">
      <selection activeCell="M25" sqref="M25"/>
    </sheetView>
  </sheetViews>
  <sheetFormatPr defaultColWidth="8.5703125" defaultRowHeight="12.75" x14ac:dyDescent="0.2"/>
  <cols>
    <col min="1" max="1" width="6.42578125" style="1" customWidth="1"/>
    <col min="2" max="2" width="5.5703125" style="1" customWidth="1"/>
    <col min="3" max="3" width="23.5703125" style="1" customWidth="1"/>
    <col min="4" max="8" width="11.5703125" style="1" customWidth="1"/>
    <col min="9" max="9" width="11.42578125" style="1" customWidth="1"/>
    <col min="10" max="10" width="10.5703125" style="1" customWidth="1"/>
    <col min="11" max="11" width="12.42578125" style="1" customWidth="1"/>
    <col min="12" max="12" width="9.42578125" style="1" customWidth="1"/>
    <col min="13" max="16384" width="8.5703125" style="1"/>
  </cols>
  <sheetData>
    <row r="1" spans="1:12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 ht="15" x14ac:dyDescent="0.25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"/>
      <c r="K2" s="1"/>
      <c r="L2" s="1"/>
    </row>
    <row r="3" spans="1:12" customFormat="1" x14ac:dyDescent="0.2">
      <c r="A3" s="4"/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customFormat="1" x14ac:dyDescent="0.2">
      <c r="A4" s="17" t="s">
        <v>0</v>
      </c>
      <c r="B4" s="18"/>
      <c r="C4" s="18"/>
      <c r="D4" s="18"/>
      <c r="E4" s="18"/>
      <c r="F4" s="18"/>
      <c r="G4" s="18"/>
      <c r="H4" s="18"/>
      <c r="I4" s="18"/>
      <c r="J4" s="1"/>
      <c r="K4" s="1"/>
      <c r="L4" s="1"/>
    </row>
    <row r="5" spans="1:12" customFormat="1" ht="13.5" thickBot="1" x14ac:dyDescent="0.25">
      <c r="A5" s="4"/>
      <c r="B5" s="4"/>
      <c r="C5" s="4"/>
      <c r="D5" s="4"/>
      <c r="E5" s="4"/>
      <c r="F5" s="4"/>
      <c r="G5" s="4"/>
      <c r="H5" s="4"/>
      <c r="I5" s="4"/>
      <c r="J5" s="1"/>
      <c r="K5" s="1"/>
      <c r="L5" s="1"/>
    </row>
    <row r="6" spans="1:12" customFormat="1" ht="27.75" thickBot="1" x14ac:dyDescent="0.25">
      <c r="A6" s="19"/>
      <c r="B6" s="19"/>
      <c r="C6" s="19"/>
      <c r="D6" s="5" t="s">
        <v>27</v>
      </c>
      <c r="E6" s="2" t="s">
        <v>28</v>
      </c>
      <c r="F6" s="2" t="s">
        <v>29</v>
      </c>
      <c r="G6" s="2" t="s">
        <v>30</v>
      </c>
      <c r="H6" s="2" t="s">
        <v>1</v>
      </c>
      <c r="I6" s="2" t="s">
        <v>2</v>
      </c>
      <c r="J6" s="2" t="s">
        <v>3</v>
      </c>
      <c r="K6" s="2" t="s">
        <v>4</v>
      </c>
      <c r="L6" s="2" t="s">
        <v>5</v>
      </c>
    </row>
    <row r="7" spans="1:12" customFormat="1" x14ac:dyDescent="0.2">
      <c r="A7" s="20" t="s">
        <v>6</v>
      </c>
      <c r="B7" s="20"/>
      <c r="C7" s="20"/>
      <c r="D7" s="20"/>
      <c r="E7" s="20"/>
      <c r="F7" s="20"/>
      <c r="G7" s="20"/>
      <c r="H7" s="20"/>
      <c r="I7" s="20"/>
    </row>
    <row r="8" spans="1:12" customFormat="1" x14ac:dyDescent="0.2">
      <c r="A8" s="6" t="s">
        <v>7</v>
      </c>
      <c r="B8" s="6" t="s">
        <v>7</v>
      </c>
      <c r="C8" s="6" t="s">
        <v>8</v>
      </c>
      <c r="D8" s="3">
        <v>-2587</v>
      </c>
      <c r="E8" s="3">
        <v>32273200</v>
      </c>
      <c r="F8" s="7">
        <f t="shared" ref="F8:F13" si="0">D8+E8</f>
        <v>32270613</v>
      </c>
      <c r="G8" s="3">
        <v>32357393</v>
      </c>
      <c r="H8" s="7">
        <f t="shared" ref="H8:H13" si="1">E8-G8</f>
        <v>-84193</v>
      </c>
      <c r="I8" s="7">
        <f t="shared" ref="I8:I13" si="2">F8-G8</f>
        <v>-86780</v>
      </c>
      <c r="J8" s="3">
        <v>1613660</v>
      </c>
      <c r="K8" s="7">
        <f t="shared" ref="K8:K13" si="3">F8+J8</f>
        <v>33884273</v>
      </c>
      <c r="L8" s="7">
        <f t="shared" ref="L8:L13" si="4">(K8-G8)*((K8-G8)&lt;0)</f>
        <v>0</v>
      </c>
    </row>
    <row r="9" spans="1:12" customFormat="1" x14ac:dyDescent="0.2">
      <c r="A9" s="6" t="s">
        <v>9</v>
      </c>
      <c r="B9" s="6" t="s">
        <v>9</v>
      </c>
      <c r="C9" s="6" t="s">
        <v>10</v>
      </c>
      <c r="D9" s="3">
        <v>-302805</v>
      </c>
      <c r="E9" s="3">
        <v>7753500</v>
      </c>
      <c r="F9" s="7">
        <f t="shared" si="0"/>
        <v>7450695</v>
      </c>
      <c r="G9" s="3">
        <v>7807098</v>
      </c>
      <c r="H9" s="7">
        <f t="shared" si="1"/>
        <v>-53598</v>
      </c>
      <c r="I9" s="7">
        <f t="shared" si="2"/>
        <v>-356403</v>
      </c>
      <c r="J9" s="3">
        <v>542745</v>
      </c>
      <c r="K9" s="3">
        <f t="shared" si="3"/>
        <v>7993440</v>
      </c>
      <c r="L9" s="3">
        <f t="shared" si="4"/>
        <v>0</v>
      </c>
    </row>
    <row r="10" spans="1:12" customFormat="1" x14ac:dyDescent="0.2">
      <c r="A10" s="6" t="s">
        <v>11</v>
      </c>
      <c r="B10" s="6" t="s">
        <v>11</v>
      </c>
      <c r="C10" s="6" t="s">
        <v>12</v>
      </c>
      <c r="D10" s="3">
        <v>-479688</v>
      </c>
      <c r="E10" s="3">
        <v>14409300</v>
      </c>
      <c r="F10" s="7">
        <f t="shared" si="0"/>
        <v>13929612</v>
      </c>
      <c r="G10" s="3">
        <v>13903768</v>
      </c>
      <c r="H10" s="7">
        <f t="shared" si="1"/>
        <v>505532</v>
      </c>
      <c r="I10" s="7">
        <f t="shared" si="2"/>
        <v>25844</v>
      </c>
      <c r="J10" s="3">
        <v>720465</v>
      </c>
      <c r="K10" s="7">
        <f t="shared" si="3"/>
        <v>14650077</v>
      </c>
      <c r="L10" s="7">
        <f t="shared" si="4"/>
        <v>0</v>
      </c>
    </row>
    <row r="11" spans="1:12" customFormat="1" x14ac:dyDescent="0.2">
      <c r="A11" s="6" t="s">
        <v>13</v>
      </c>
      <c r="B11" s="6" t="s">
        <v>13</v>
      </c>
      <c r="C11" s="6" t="s">
        <v>14</v>
      </c>
      <c r="D11" s="3">
        <v>0</v>
      </c>
      <c r="E11" s="3">
        <v>1530000</v>
      </c>
      <c r="F11" s="7">
        <f t="shared" si="0"/>
        <v>1530000</v>
      </c>
      <c r="G11" s="3">
        <v>1592911</v>
      </c>
      <c r="H11" s="7">
        <f t="shared" si="1"/>
        <v>-62911</v>
      </c>
      <c r="I11" s="7">
        <f t="shared" si="2"/>
        <v>-62911</v>
      </c>
      <c r="J11" s="3">
        <v>76500</v>
      </c>
      <c r="K11" s="7">
        <f t="shared" si="3"/>
        <v>1606500</v>
      </c>
      <c r="L11" s="7">
        <f t="shared" si="4"/>
        <v>0</v>
      </c>
    </row>
    <row r="12" spans="1:12" customFormat="1" x14ac:dyDescent="0.2">
      <c r="A12" s="6" t="s">
        <v>15</v>
      </c>
      <c r="B12" s="6" t="s">
        <v>15</v>
      </c>
      <c r="C12" s="6" t="s">
        <v>16</v>
      </c>
      <c r="D12" s="3">
        <v>-63257</v>
      </c>
      <c r="E12" s="3">
        <v>6093000</v>
      </c>
      <c r="F12" s="7">
        <f t="shared" si="0"/>
        <v>6029743</v>
      </c>
      <c r="G12" s="3">
        <v>5953226</v>
      </c>
      <c r="H12" s="7">
        <f t="shared" si="1"/>
        <v>139774</v>
      </c>
      <c r="I12" s="7">
        <f t="shared" si="2"/>
        <v>76517</v>
      </c>
      <c r="J12" s="3">
        <v>304650</v>
      </c>
      <c r="K12" s="3">
        <f t="shared" si="3"/>
        <v>6334393</v>
      </c>
      <c r="L12" s="7">
        <f t="shared" si="4"/>
        <v>0</v>
      </c>
    </row>
    <row r="13" spans="1:12" customFormat="1" x14ac:dyDescent="0.2">
      <c r="A13" s="6" t="s">
        <v>17</v>
      </c>
      <c r="B13" s="6" t="s">
        <v>18</v>
      </c>
      <c r="C13" s="6" t="s">
        <v>19</v>
      </c>
      <c r="D13" s="3">
        <v>-6256</v>
      </c>
      <c r="E13" s="3">
        <v>831360</v>
      </c>
      <c r="F13" s="3">
        <f t="shared" si="0"/>
        <v>825104</v>
      </c>
      <c r="G13" s="3">
        <v>797000</v>
      </c>
      <c r="H13" s="3">
        <f t="shared" si="1"/>
        <v>34360</v>
      </c>
      <c r="I13" s="3">
        <f t="shared" si="2"/>
        <v>28104</v>
      </c>
      <c r="J13" s="3">
        <v>24940</v>
      </c>
      <c r="K13" s="3">
        <f t="shared" si="3"/>
        <v>850044</v>
      </c>
      <c r="L13" s="7">
        <f t="shared" si="4"/>
        <v>0</v>
      </c>
    </row>
    <row r="14" spans="1:12" customFormat="1" ht="12.75" customHeight="1" x14ac:dyDescent="0.2">
      <c r="A14" s="8"/>
      <c r="B14" s="8"/>
      <c r="C14" s="8" t="s">
        <v>20</v>
      </c>
      <c r="D14" s="9">
        <f t="shared" ref="D14:I14" si="5">SUM(D8:D13)</f>
        <v>-854593</v>
      </c>
      <c r="E14" s="9">
        <f t="shared" si="5"/>
        <v>62890360</v>
      </c>
      <c r="F14" s="9">
        <f t="shared" si="5"/>
        <v>62035767</v>
      </c>
      <c r="G14" s="9">
        <f t="shared" si="5"/>
        <v>62411396</v>
      </c>
      <c r="H14" s="9">
        <f t="shared" si="5"/>
        <v>478964</v>
      </c>
      <c r="I14" s="9">
        <f t="shared" si="5"/>
        <v>-375629</v>
      </c>
      <c r="J14" s="9">
        <f t="shared" ref="J14:K14" si="6">SUM(J8:J13)</f>
        <v>3282960</v>
      </c>
      <c r="K14" s="9">
        <f t="shared" si="6"/>
        <v>65318727</v>
      </c>
      <c r="L14" s="9">
        <f>SUM(L8:L13)</f>
        <v>0</v>
      </c>
    </row>
    <row r="15" spans="1:12" customFormat="1" x14ac:dyDescent="0.2">
      <c r="A15" s="20" t="s">
        <v>21</v>
      </c>
      <c r="B15" s="20"/>
      <c r="C15" s="20"/>
      <c r="D15" s="20"/>
      <c r="E15" s="20"/>
      <c r="F15" s="20"/>
      <c r="G15" s="20"/>
      <c r="H15" s="20"/>
      <c r="I15" s="20"/>
    </row>
    <row r="16" spans="1:12" customFormat="1" x14ac:dyDescent="0.2">
      <c r="A16" s="6" t="s">
        <v>15</v>
      </c>
      <c r="B16" s="6" t="s">
        <v>15</v>
      </c>
      <c r="C16" s="6" t="s">
        <v>22</v>
      </c>
      <c r="D16" s="3">
        <v>-21896</v>
      </c>
      <c r="E16" s="3">
        <v>1123300</v>
      </c>
      <c r="F16" s="3">
        <f>D16+E16</f>
        <v>1101404</v>
      </c>
      <c r="G16" s="3">
        <v>1142989</v>
      </c>
      <c r="H16" s="7">
        <f>E16-G16</f>
        <v>-19689</v>
      </c>
      <c r="I16" s="7">
        <f>F16-G16</f>
        <v>-41585</v>
      </c>
      <c r="J16" s="3">
        <v>56165</v>
      </c>
      <c r="K16" s="7">
        <f>F16+J16</f>
        <v>1157569</v>
      </c>
      <c r="L16" s="7">
        <f>(K16-G16)*((K16-G16)&lt;0)</f>
        <v>0</v>
      </c>
    </row>
    <row r="17" spans="1:12" customFormat="1" x14ac:dyDescent="0.2">
      <c r="A17" s="6" t="s">
        <v>23</v>
      </c>
      <c r="B17" s="6" t="s">
        <v>23</v>
      </c>
      <c r="C17" s="6" t="s">
        <v>24</v>
      </c>
      <c r="D17" s="3">
        <v>0</v>
      </c>
      <c r="E17" s="3">
        <v>7747900</v>
      </c>
      <c r="F17" s="3">
        <f>D17+E17</f>
        <v>7747900</v>
      </c>
      <c r="G17" s="3">
        <v>7747900</v>
      </c>
      <c r="H17" s="3">
        <f>E17-G17</f>
        <v>0</v>
      </c>
      <c r="I17" s="3">
        <f>F17-G17</f>
        <v>0</v>
      </c>
      <c r="J17" s="3">
        <v>0</v>
      </c>
      <c r="K17" s="7">
        <f>F17+J17</f>
        <v>7747900</v>
      </c>
      <c r="L17" s="7">
        <f>(K17-G17)*((K17-G17)&lt;0)</f>
        <v>0</v>
      </c>
    </row>
    <row r="18" spans="1:12" customFormat="1" x14ac:dyDescent="0.2">
      <c r="A18" s="8"/>
      <c r="B18" s="8"/>
      <c r="C18" s="8" t="s">
        <v>20</v>
      </c>
      <c r="D18" s="9">
        <f t="shared" ref="D18:I18" si="7">SUM(D16:D17)</f>
        <v>-21896</v>
      </c>
      <c r="E18" s="9">
        <f t="shared" si="7"/>
        <v>8871200</v>
      </c>
      <c r="F18" s="9">
        <f t="shared" si="7"/>
        <v>8849304</v>
      </c>
      <c r="G18" s="9">
        <f t="shared" si="7"/>
        <v>8890889</v>
      </c>
      <c r="H18" s="9">
        <f t="shared" si="7"/>
        <v>-19689</v>
      </c>
      <c r="I18" s="9">
        <f t="shared" si="7"/>
        <v>-41585</v>
      </c>
      <c r="J18" s="9">
        <f t="shared" ref="J18:K18" si="8">SUM(J16:J17)</f>
        <v>56165</v>
      </c>
      <c r="K18" s="9">
        <f t="shared" si="8"/>
        <v>8905469</v>
      </c>
      <c r="L18" s="9">
        <f>SUM(L16:L17)</f>
        <v>0</v>
      </c>
    </row>
    <row r="19" spans="1:12" customFormat="1" x14ac:dyDescent="0.2">
      <c r="A19" s="14"/>
      <c r="B19" s="14"/>
      <c r="C19" s="14"/>
      <c r="D19" s="14"/>
      <c r="E19" s="14"/>
      <c r="F19" s="14"/>
      <c r="G19" s="14"/>
      <c r="H19" s="14"/>
      <c r="I19" s="14"/>
    </row>
    <row r="20" spans="1:12" ht="13.5" thickBot="1" x14ac:dyDescent="0.25">
      <c r="A20" s="10"/>
      <c r="B20" s="10"/>
      <c r="C20" s="10" t="s">
        <v>25</v>
      </c>
      <c r="D20" s="11">
        <f t="shared" ref="D20:K20" si="9">D14+D18</f>
        <v>-876489</v>
      </c>
      <c r="E20" s="11">
        <f t="shared" si="9"/>
        <v>71761560</v>
      </c>
      <c r="F20" s="11">
        <f t="shared" si="9"/>
        <v>70885071</v>
      </c>
      <c r="G20" s="11">
        <f t="shared" si="9"/>
        <v>71302285</v>
      </c>
      <c r="H20" s="11">
        <f t="shared" si="9"/>
        <v>459275</v>
      </c>
      <c r="I20" s="11">
        <f t="shared" si="9"/>
        <v>-417214</v>
      </c>
      <c r="J20" s="11">
        <f t="shared" si="9"/>
        <v>3339125</v>
      </c>
      <c r="K20" s="11">
        <f t="shared" si="9"/>
        <v>74224196</v>
      </c>
      <c r="L20" s="11">
        <f>L14+L18</f>
        <v>0</v>
      </c>
    </row>
    <row r="22" spans="1:12" ht="15" x14ac:dyDescent="0.25">
      <c r="A22" s="15" t="s">
        <v>31</v>
      </c>
      <c r="B22" s="16"/>
      <c r="C22" s="16"/>
      <c r="D22" s="16"/>
      <c r="E22" s="16"/>
      <c r="F22" s="16"/>
      <c r="G22" s="16"/>
      <c r="H22" s="16"/>
      <c r="I22" s="16"/>
    </row>
    <row r="23" spans="1:12" x14ac:dyDescent="0.2">
      <c r="A23" s="12"/>
      <c r="B23" s="12"/>
      <c r="C23" s="12"/>
      <c r="D23" s="12"/>
      <c r="E23" s="12"/>
      <c r="F23" s="12"/>
      <c r="G23" s="12"/>
      <c r="H23" s="12"/>
      <c r="I23" s="12"/>
    </row>
    <row r="24" spans="1:12" x14ac:dyDescent="0.2">
      <c r="A24" s="17" t="s">
        <v>0</v>
      </c>
      <c r="B24" s="18"/>
      <c r="C24" s="18"/>
      <c r="D24" s="18"/>
      <c r="E24" s="18"/>
      <c r="F24" s="18"/>
      <c r="G24" s="18"/>
      <c r="H24" s="18"/>
      <c r="I24" s="18"/>
    </row>
    <row r="25" spans="1:12" ht="13.5" thickBot="1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12" ht="27.75" thickBot="1" x14ac:dyDescent="0.25">
      <c r="A26" s="19"/>
      <c r="B26" s="19"/>
      <c r="C26" s="19"/>
      <c r="D26" s="5" t="s">
        <v>32</v>
      </c>
      <c r="E26" s="2" t="s">
        <v>33</v>
      </c>
      <c r="F26" s="2" t="s">
        <v>34</v>
      </c>
      <c r="G26" s="2" t="s">
        <v>35</v>
      </c>
      <c r="H26" s="2" t="s">
        <v>1</v>
      </c>
      <c r="I26" s="2" t="s">
        <v>2</v>
      </c>
      <c r="J26" s="2" t="s">
        <v>3</v>
      </c>
      <c r="K26" s="2" t="s">
        <v>4</v>
      </c>
      <c r="L26" s="2" t="s">
        <v>5</v>
      </c>
    </row>
    <row r="27" spans="1:12" x14ac:dyDescent="0.2">
      <c r="A27" s="20" t="s">
        <v>6</v>
      </c>
      <c r="B27" s="20"/>
      <c r="C27" s="20"/>
      <c r="D27" s="20"/>
      <c r="E27" s="20"/>
      <c r="F27" s="20"/>
      <c r="G27" s="20"/>
      <c r="H27" s="20"/>
      <c r="I27" s="20"/>
      <c r="J27"/>
      <c r="K27"/>
      <c r="L27"/>
    </row>
    <row r="28" spans="1:12" x14ac:dyDescent="0.2">
      <c r="A28" s="6" t="s">
        <v>7</v>
      </c>
      <c r="B28" s="6" t="s">
        <v>7</v>
      </c>
      <c r="C28" s="6" t="s">
        <v>8</v>
      </c>
      <c r="D28" s="3">
        <f t="shared" ref="D28:D32" si="10">MIN(I8,0)</f>
        <v>-86780</v>
      </c>
      <c r="E28" s="3">
        <v>29757600</v>
      </c>
      <c r="F28" s="7">
        <f t="shared" ref="F28:F33" si="11">D28+E28</f>
        <v>29670820</v>
      </c>
      <c r="G28" s="3">
        <v>30307200</v>
      </c>
      <c r="H28" s="7">
        <f t="shared" ref="H28:H33" si="12">E28-G28</f>
        <v>-549600</v>
      </c>
      <c r="I28" s="7">
        <f t="shared" ref="I28:I33" si="13">F28-G28</f>
        <v>-636380</v>
      </c>
      <c r="J28" s="3">
        <v>1487880</v>
      </c>
      <c r="K28" s="7">
        <f t="shared" ref="K28:K33" si="14">F28+J28</f>
        <v>31158700</v>
      </c>
      <c r="L28" s="7">
        <f t="shared" ref="L28:L33" si="15">(K28-G28)*((K28-G28)&lt;0)</f>
        <v>0</v>
      </c>
    </row>
    <row r="29" spans="1:12" x14ac:dyDescent="0.2">
      <c r="A29" s="6" t="s">
        <v>9</v>
      </c>
      <c r="B29" s="6" t="s">
        <v>9</v>
      </c>
      <c r="C29" s="6" t="s">
        <v>10</v>
      </c>
      <c r="D29" s="3">
        <f t="shared" si="10"/>
        <v>-356403</v>
      </c>
      <c r="E29" s="3">
        <v>7446600</v>
      </c>
      <c r="F29" s="7">
        <f t="shared" si="11"/>
        <v>7090197</v>
      </c>
      <c r="G29" s="3">
        <v>7470000</v>
      </c>
      <c r="H29" s="7">
        <f t="shared" si="12"/>
        <v>-23400</v>
      </c>
      <c r="I29" s="7">
        <f t="shared" si="13"/>
        <v>-379803</v>
      </c>
      <c r="J29" s="3">
        <v>372330</v>
      </c>
      <c r="K29" s="3">
        <f t="shared" si="14"/>
        <v>7462527</v>
      </c>
      <c r="L29" s="3">
        <f t="shared" si="15"/>
        <v>-7473</v>
      </c>
    </row>
    <row r="30" spans="1:12" x14ac:dyDescent="0.2">
      <c r="A30" s="6" t="s">
        <v>11</v>
      </c>
      <c r="B30" s="6" t="s">
        <v>11</v>
      </c>
      <c r="C30" s="6" t="s">
        <v>12</v>
      </c>
      <c r="D30" s="3">
        <f t="shared" si="10"/>
        <v>0</v>
      </c>
      <c r="E30" s="3">
        <v>13855700</v>
      </c>
      <c r="F30" s="7">
        <f t="shared" si="11"/>
        <v>13855700</v>
      </c>
      <c r="G30" s="3">
        <v>13672400</v>
      </c>
      <c r="H30" s="7">
        <f t="shared" si="12"/>
        <v>183300</v>
      </c>
      <c r="I30" s="7">
        <f t="shared" si="13"/>
        <v>183300</v>
      </c>
      <c r="J30" s="3">
        <v>692785</v>
      </c>
      <c r="K30" s="7">
        <f t="shared" si="14"/>
        <v>14548485</v>
      </c>
      <c r="L30" s="7">
        <f t="shared" si="15"/>
        <v>0</v>
      </c>
    </row>
    <row r="31" spans="1:12" x14ac:dyDescent="0.2">
      <c r="A31" s="6" t="s">
        <v>13</v>
      </c>
      <c r="B31" s="6" t="s">
        <v>13</v>
      </c>
      <c r="C31" s="6" t="s">
        <v>14</v>
      </c>
      <c r="D31" s="3">
        <f t="shared" si="10"/>
        <v>-62911</v>
      </c>
      <c r="E31" s="3">
        <v>1625800</v>
      </c>
      <c r="F31" s="7">
        <f t="shared" si="11"/>
        <v>1562889</v>
      </c>
      <c r="G31" s="3">
        <v>1641700</v>
      </c>
      <c r="H31" s="7">
        <f t="shared" si="12"/>
        <v>-15900</v>
      </c>
      <c r="I31" s="7">
        <f t="shared" si="13"/>
        <v>-78811</v>
      </c>
      <c r="J31" s="3">
        <v>81290</v>
      </c>
      <c r="K31" s="7">
        <f t="shared" si="14"/>
        <v>1644179</v>
      </c>
      <c r="L31" s="7">
        <f t="shared" si="15"/>
        <v>0</v>
      </c>
    </row>
    <row r="32" spans="1:12" x14ac:dyDescent="0.2">
      <c r="A32" s="6" t="s">
        <v>15</v>
      </c>
      <c r="B32" s="6" t="s">
        <v>15</v>
      </c>
      <c r="C32" s="6" t="s">
        <v>16</v>
      </c>
      <c r="D32" s="3">
        <f t="shared" si="10"/>
        <v>0</v>
      </c>
      <c r="E32" s="3">
        <v>5795000</v>
      </c>
      <c r="F32" s="7">
        <f t="shared" si="11"/>
        <v>5795000</v>
      </c>
      <c r="G32" s="3">
        <v>5784000</v>
      </c>
      <c r="H32" s="7">
        <f t="shared" si="12"/>
        <v>11000</v>
      </c>
      <c r="I32" s="7">
        <f t="shared" si="13"/>
        <v>11000</v>
      </c>
      <c r="J32" s="3">
        <v>289750</v>
      </c>
      <c r="K32" s="3">
        <f t="shared" si="14"/>
        <v>6084750</v>
      </c>
      <c r="L32" s="7">
        <f t="shared" si="15"/>
        <v>0</v>
      </c>
    </row>
    <row r="33" spans="1:12" x14ac:dyDescent="0.2">
      <c r="A33" s="6" t="s">
        <v>17</v>
      </c>
      <c r="B33" s="6" t="s">
        <v>18</v>
      </c>
      <c r="C33" s="6" t="s">
        <v>19</v>
      </c>
      <c r="D33" s="3">
        <v>24940</v>
      </c>
      <c r="E33" s="3">
        <v>841091</v>
      </c>
      <c r="F33" s="3">
        <f t="shared" si="11"/>
        <v>866031</v>
      </c>
      <c r="G33" s="3">
        <v>866031</v>
      </c>
      <c r="H33" s="3">
        <f t="shared" si="12"/>
        <v>-24940</v>
      </c>
      <c r="I33" s="3">
        <f t="shared" si="13"/>
        <v>0</v>
      </c>
      <c r="J33" s="3">
        <v>25232</v>
      </c>
      <c r="K33" s="3">
        <f t="shared" si="14"/>
        <v>891263</v>
      </c>
      <c r="L33" s="7">
        <f t="shared" si="15"/>
        <v>0</v>
      </c>
    </row>
    <row r="34" spans="1:12" x14ac:dyDescent="0.2">
      <c r="A34" s="8"/>
      <c r="B34" s="8"/>
      <c r="C34" s="8" t="s">
        <v>20</v>
      </c>
      <c r="D34" s="9">
        <f t="shared" ref="D34:I34" si="16">SUM(D28:D33)</f>
        <v>-481154</v>
      </c>
      <c r="E34" s="9">
        <f t="shared" si="16"/>
        <v>59321791</v>
      </c>
      <c r="F34" s="9">
        <f t="shared" si="16"/>
        <v>58840637</v>
      </c>
      <c r="G34" s="9">
        <f t="shared" si="16"/>
        <v>59741331</v>
      </c>
      <c r="H34" s="9">
        <f t="shared" si="16"/>
        <v>-419540</v>
      </c>
      <c r="I34" s="9">
        <f t="shared" si="16"/>
        <v>-900694</v>
      </c>
      <c r="J34" s="9">
        <f t="shared" ref="J34:K34" si="17">SUM(J28:J33)</f>
        <v>2949267</v>
      </c>
      <c r="K34" s="9">
        <f t="shared" si="17"/>
        <v>61789904</v>
      </c>
      <c r="L34" s="9">
        <f>SUM(L28:L33)</f>
        <v>-7473</v>
      </c>
    </row>
    <row r="35" spans="1:12" x14ac:dyDescent="0.2">
      <c r="A35" s="20" t="s">
        <v>21</v>
      </c>
      <c r="B35" s="20"/>
      <c r="C35" s="20"/>
      <c r="D35" s="20"/>
      <c r="E35" s="20"/>
      <c r="F35" s="20"/>
      <c r="G35" s="20"/>
      <c r="H35" s="20"/>
      <c r="I35" s="20"/>
      <c r="J35"/>
      <c r="K35"/>
      <c r="L35"/>
    </row>
    <row r="36" spans="1:12" x14ac:dyDescent="0.2">
      <c r="A36" s="6" t="s">
        <v>15</v>
      </c>
      <c r="B36" s="6" t="s">
        <v>15</v>
      </c>
      <c r="C36" s="6" t="s">
        <v>22</v>
      </c>
      <c r="D36" s="3">
        <f>MIN(I16,0)</f>
        <v>-41585</v>
      </c>
      <c r="E36" s="3">
        <v>1148200</v>
      </c>
      <c r="F36" s="3">
        <f>D36+E36</f>
        <v>1106615</v>
      </c>
      <c r="G36" s="3">
        <v>1119400</v>
      </c>
      <c r="H36" s="7">
        <f>E36-G36</f>
        <v>28800</v>
      </c>
      <c r="I36" s="7">
        <f>F36-G36</f>
        <v>-12785</v>
      </c>
      <c r="J36" s="3">
        <v>57410</v>
      </c>
      <c r="K36" s="7">
        <f>F36+J36</f>
        <v>1164025</v>
      </c>
      <c r="L36" s="7">
        <f>(K36-G36)*((K36-G36)&lt;0)</f>
        <v>0</v>
      </c>
    </row>
    <row r="37" spans="1:12" x14ac:dyDescent="0.2">
      <c r="A37" s="6" t="s">
        <v>23</v>
      </c>
      <c r="B37" s="6" t="s">
        <v>23</v>
      </c>
      <c r="C37" s="6" t="s">
        <v>24</v>
      </c>
      <c r="D37" s="3">
        <f>MIN(I17,0)</f>
        <v>0</v>
      </c>
      <c r="E37" s="3">
        <f>SUMPRODUCT(([1]bilaga1!$B$1=[1]resultat!$C$10:$T$10)*([1]resultat!$C$11:$T$11))</f>
        <v>7671200</v>
      </c>
      <c r="F37" s="3">
        <f>D37+E37</f>
        <v>7671200</v>
      </c>
      <c r="G37" s="3">
        <f>F37</f>
        <v>7671200</v>
      </c>
      <c r="H37" s="3">
        <f>E37-G37</f>
        <v>0</v>
      </c>
      <c r="I37" s="3">
        <f>F37-G37</f>
        <v>0</v>
      </c>
      <c r="J37" s="3">
        <v>0</v>
      </c>
      <c r="K37" s="7">
        <f>F37+J37</f>
        <v>7671200</v>
      </c>
      <c r="L37" s="7">
        <f>(K37-G37)*((K37-G37)&lt;0)</f>
        <v>0</v>
      </c>
    </row>
    <row r="38" spans="1:12" x14ac:dyDescent="0.2">
      <c r="A38" s="8"/>
      <c r="B38" s="8"/>
      <c r="C38" s="8" t="s">
        <v>20</v>
      </c>
      <c r="D38" s="9">
        <f t="shared" ref="D38:I38" si="18">SUM(D36:D37)</f>
        <v>-41585</v>
      </c>
      <c r="E38" s="9">
        <f t="shared" si="18"/>
        <v>8819400</v>
      </c>
      <c r="F38" s="9">
        <f t="shared" si="18"/>
        <v>8777815</v>
      </c>
      <c r="G38" s="9">
        <f t="shared" si="18"/>
        <v>8790600</v>
      </c>
      <c r="H38" s="9">
        <f t="shared" si="18"/>
        <v>28800</v>
      </c>
      <c r="I38" s="9">
        <f t="shared" si="18"/>
        <v>-12785</v>
      </c>
      <c r="J38" s="9">
        <f t="shared" ref="J38:K38" si="19">SUM(J36:J37)</f>
        <v>57410</v>
      </c>
      <c r="K38" s="9">
        <f t="shared" si="19"/>
        <v>8835225</v>
      </c>
      <c r="L38" s="9">
        <f>SUM(L36:L37)</f>
        <v>0</v>
      </c>
    </row>
    <row r="39" spans="1:12" x14ac:dyDescent="0.2">
      <c r="A39" s="14"/>
      <c r="B39" s="14"/>
      <c r="C39" s="14"/>
      <c r="D39" s="14"/>
      <c r="E39" s="14"/>
      <c r="F39" s="14"/>
      <c r="G39" s="14"/>
      <c r="H39" s="14"/>
      <c r="I39" s="14"/>
      <c r="J39"/>
      <c r="K39"/>
      <c r="L39"/>
    </row>
    <row r="40" spans="1:12" ht="13.5" thickBot="1" x14ac:dyDescent="0.25">
      <c r="A40" s="10"/>
      <c r="B40" s="10"/>
      <c r="C40" s="10" t="s">
        <v>25</v>
      </c>
      <c r="D40" s="11">
        <f t="shared" ref="D40:K40" si="20">D34+D38</f>
        <v>-522739</v>
      </c>
      <c r="E40" s="11">
        <f t="shared" si="20"/>
        <v>68141191</v>
      </c>
      <c r="F40" s="11">
        <f t="shared" si="20"/>
        <v>67618452</v>
      </c>
      <c r="G40" s="11">
        <f t="shared" si="20"/>
        <v>68531931</v>
      </c>
      <c r="H40" s="11">
        <f t="shared" si="20"/>
        <v>-390740</v>
      </c>
      <c r="I40" s="11">
        <f t="shared" si="20"/>
        <v>-913479</v>
      </c>
      <c r="J40" s="11">
        <f t="shared" si="20"/>
        <v>3006677</v>
      </c>
      <c r="K40" s="11">
        <f t="shared" si="20"/>
        <v>70625129</v>
      </c>
      <c r="L40" s="11">
        <f>L34+L38</f>
        <v>-7473</v>
      </c>
    </row>
    <row r="43" spans="1:12" ht="15" x14ac:dyDescent="0.25">
      <c r="A43" s="15" t="s">
        <v>36</v>
      </c>
      <c r="B43" s="16"/>
      <c r="C43" s="16"/>
      <c r="D43" s="16"/>
      <c r="E43" s="16"/>
      <c r="F43" s="16"/>
      <c r="G43" s="16"/>
      <c r="H43" s="16"/>
      <c r="I43" s="16"/>
    </row>
    <row r="44" spans="1:12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12" x14ac:dyDescent="0.2">
      <c r="A45" s="17" t="s">
        <v>0</v>
      </c>
      <c r="B45" s="18"/>
      <c r="C45" s="18"/>
      <c r="D45" s="18"/>
      <c r="E45" s="18"/>
      <c r="F45" s="18"/>
      <c r="G45" s="18"/>
      <c r="H45" s="18"/>
      <c r="I45" s="18"/>
    </row>
    <row r="46" spans="1:12" ht="13.5" thickBot="1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12" ht="27.75" thickBot="1" x14ac:dyDescent="0.25">
      <c r="A47" s="19"/>
      <c r="B47" s="19"/>
      <c r="C47" s="19"/>
      <c r="D47" s="5" t="s">
        <v>37</v>
      </c>
      <c r="E47" s="2" t="s">
        <v>38</v>
      </c>
      <c r="F47" s="2" t="s">
        <v>39</v>
      </c>
      <c r="G47" s="2" t="s">
        <v>40</v>
      </c>
      <c r="H47" s="2" t="s">
        <v>1</v>
      </c>
      <c r="I47" s="2" t="s">
        <v>2</v>
      </c>
    </row>
    <row r="48" spans="1:12" x14ac:dyDescent="0.2">
      <c r="A48" s="20" t="s">
        <v>6</v>
      </c>
      <c r="B48" s="20"/>
      <c r="C48" s="20"/>
      <c r="D48" s="20"/>
      <c r="E48" s="20"/>
      <c r="F48" s="20"/>
      <c r="G48" s="20"/>
      <c r="H48" s="20"/>
      <c r="I48" s="20"/>
    </row>
    <row r="49" spans="1:9" x14ac:dyDescent="0.2">
      <c r="A49" s="6" t="s">
        <v>7</v>
      </c>
      <c r="B49" s="6" t="s">
        <v>7</v>
      </c>
      <c r="C49" s="6" t="s">
        <v>8</v>
      </c>
      <c r="D49" s="3">
        <f t="shared" ref="D49:D54" si="21">MIN(I28,0)*(L28=0)</f>
        <v>-636380</v>
      </c>
      <c r="E49" s="3">
        <f>G49-D49</f>
        <v>27902980</v>
      </c>
      <c r="F49" s="7">
        <f t="shared" ref="F49:F54" si="22">D49+E49</f>
        <v>27266600</v>
      </c>
      <c r="G49" s="3">
        <v>27266600</v>
      </c>
      <c r="H49" s="7">
        <f t="shared" ref="H49:H54" si="23">E49-G49</f>
        <v>636380</v>
      </c>
      <c r="I49" s="7">
        <f t="shared" ref="I49:I54" si="24">F49-G49</f>
        <v>0</v>
      </c>
    </row>
    <row r="50" spans="1:9" x14ac:dyDescent="0.2">
      <c r="A50" s="6" t="s">
        <v>9</v>
      </c>
      <c r="B50" s="6" t="s">
        <v>9</v>
      </c>
      <c r="C50" s="6" t="s">
        <v>10</v>
      </c>
      <c r="D50" s="3">
        <f>MIN(I29,0)*(L29=0)</f>
        <v>0</v>
      </c>
      <c r="E50" s="3">
        <f t="shared" ref="E50:E52" si="25">G50-D50</f>
        <v>7115600</v>
      </c>
      <c r="F50" s="7">
        <f>D50+E50</f>
        <v>7115600</v>
      </c>
      <c r="G50" s="3">
        <v>7115600</v>
      </c>
      <c r="H50" s="7">
        <f t="shared" si="23"/>
        <v>0</v>
      </c>
      <c r="I50" s="7">
        <f t="shared" si="24"/>
        <v>0</v>
      </c>
    </row>
    <row r="51" spans="1:9" x14ac:dyDescent="0.2">
      <c r="A51" s="6" t="s">
        <v>11</v>
      </c>
      <c r="B51" s="6" t="s">
        <v>11</v>
      </c>
      <c r="C51" s="6" t="s">
        <v>12</v>
      </c>
      <c r="D51" s="3">
        <f t="shared" si="21"/>
        <v>0</v>
      </c>
      <c r="E51" s="3">
        <f t="shared" si="25"/>
        <v>13522900</v>
      </c>
      <c r="F51" s="7">
        <f t="shared" si="22"/>
        <v>13522900</v>
      </c>
      <c r="G51" s="3">
        <v>13522900</v>
      </c>
      <c r="H51" s="7">
        <f t="shared" si="23"/>
        <v>0</v>
      </c>
      <c r="I51" s="7">
        <f t="shared" si="24"/>
        <v>0</v>
      </c>
    </row>
    <row r="52" spans="1:9" x14ac:dyDescent="0.2">
      <c r="A52" s="6" t="s">
        <v>13</v>
      </c>
      <c r="B52" s="6" t="s">
        <v>13</v>
      </c>
      <c r="C52" s="6" t="s">
        <v>14</v>
      </c>
      <c r="D52" s="3">
        <f>MIN(I31,0)*(L31=0)</f>
        <v>-78811</v>
      </c>
      <c r="E52" s="3">
        <f t="shared" si="25"/>
        <v>1772011</v>
      </c>
      <c r="F52" s="7">
        <f t="shared" si="22"/>
        <v>1693200</v>
      </c>
      <c r="G52" s="3">
        <v>1693200</v>
      </c>
      <c r="H52" s="7">
        <f t="shared" si="23"/>
        <v>78811</v>
      </c>
      <c r="I52" s="7">
        <f t="shared" si="24"/>
        <v>0</v>
      </c>
    </row>
    <row r="53" spans="1:9" x14ac:dyDescent="0.2">
      <c r="A53" s="6" t="s">
        <v>15</v>
      </c>
      <c r="B53" s="6" t="s">
        <v>15</v>
      </c>
      <c r="C53" s="6" t="s">
        <v>16</v>
      </c>
      <c r="D53" s="3">
        <f>MIN(I32,0)*(L32=0)</f>
        <v>0</v>
      </c>
      <c r="E53" s="3">
        <f>G53-D53</f>
        <v>5762000</v>
      </c>
      <c r="F53" s="7">
        <f>D53+E53</f>
        <v>5762000</v>
      </c>
      <c r="G53" s="3">
        <v>5762000</v>
      </c>
      <c r="H53" s="7">
        <f t="shared" si="23"/>
        <v>0</v>
      </c>
      <c r="I53" s="7">
        <f t="shared" si="24"/>
        <v>0</v>
      </c>
    </row>
    <row r="54" spans="1:9" x14ac:dyDescent="0.2">
      <c r="A54" s="6" t="s">
        <v>17</v>
      </c>
      <c r="B54" s="6" t="s">
        <v>18</v>
      </c>
      <c r="C54" s="6" t="s">
        <v>19</v>
      </c>
      <c r="D54" s="3">
        <f t="shared" si="21"/>
        <v>0</v>
      </c>
      <c r="E54" s="3">
        <v>824427</v>
      </c>
      <c r="F54" s="3">
        <f t="shared" si="22"/>
        <v>824427</v>
      </c>
      <c r="G54" s="3">
        <v>824427</v>
      </c>
      <c r="H54" s="3">
        <f t="shared" si="23"/>
        <v>0</v>
      </c>
      <c r="I54" s="3">
        <f t="shared" si="24"/>
        <v>0</v>
      </c>
    </row>
    <row r="55" spans="1:9" x14ac:dyDescent="0.2">
      <c r="A55" s="8"/>
      <c r="B55" s="8"/>
      <c r="C55" s="8" t="s">
        <v>20</v>
      </c>
      <c r="D55" s="9">
        <f t="shared" ref="D55:I55" si="26">SUM(D49:D54)</f>
        <v>-715191</v>
      </c>
      <c r="E55" s="9">
        <f t="shared" si="26"/>
        <v>56899918</v>
      </c>
      <c r="F55" s="9">
        <f t="shared" si="26"/>
        <v>56184727</v>
      </c>
      <c r="G55" s="9">
        <f t="shared" si="26"/>
        <v>56184727</v>
      </c>
      <c r="H55" s="9">
        <f t="shared" si="26"/>
        <v>715191</v>
      </c>
      <c r="I55" s="9">
        <f t="shared" si="26"/>
        <v>0</v>
      </c>
    </row>
    <row r="56" spans="1:9" x14ac:dyDescent="0.2">
      <c r="A56" s="20" t="s">
        <v>21</v>
      </c>
      <c r="B56" s="20"/>
      <c r="C56" s="20"/>
      <c r="D56" s="20"/>
      <c r="E56" s="20"/>
      <c r="F56" s="20"/>
      <c r="G56" s="20"/>
      <c r="H56" s="20"/>
      <c r="I56" s="20"/>
    </row>
    <row r="57" spans="1:9" x14ac:dyDescent="0.2">
      <c r="A57" s="6" t="s">
        <v>15</v>
      </c>
      <c r="B57" s="6" t="s">
        <v>15</v>
      </c>
      <c r="C57" s="6" t="s">
        <v>22</v>
      </c>
      <c r="D57" s="3">
        <f>MIN(I36,0)*(L36=0)</f>
        <v>-12785</v>
      </c>
      <c r="E57" s="3">
        <f t="shared" ref="E57" si="27">G57-D57</f>
        <v>1148085</v>
      </c>
      <c r="F57" s="7">
        <f>D57+E57</f>
        <v>1135300</v>
      </c>
      <c r="G57" s="3">
        <v>1135300</v>
      </c>
      <c r="H57" s="7">
        <f>E57-G57</f>
        <v>12785</v>
      </c>
      <c r="I57" s="7">
        <f>F57-G57</f>
        <v>0</v>
      </c>
    </row>
    <row r="58" spans="1:9" x14ac:dyDescent="0.2">
      <c r="A58" s="6" t="s">
        <v>23</v>
      </c>
      <c r="B58" s="6" t="s">
        <v>23</v>
      </c>
      <c r="C58" s="6" t="s">
        <v>24</v>
      </c>
      <c r="D58" s="3">
        <f>MIN(I37,0)*(L37=0)</f>
        <v>0</v>
      </c>
      <c r="E58" s="3">
        <v>7698500</v>
      </c>
      <c r="F58" s="3">
        <v>7698500</v>
      </c>
      <c r="G58" s="3">
        <v>7698500</v>
      </c>
      <c r="H58" s="7">
        <f>E58-G58</f>
        <v>0</v>
      </c>
      <c r="I58" s="7">
        <f>F58-G58</f>
        <v>0</v>
      </c>
    </row>
    <row r="59" spans="1:9" x14ac:dyDescent="0.2">
      <c r="A59" s="8"/>
      <c r="B59" s="8"/>
      <c r="C59" s="8" t="s">
        <v>20</v>
      </c>
      <c r="D59" s="9">
        <f t="shared" ref="D59:I59" si="28">SUM(D57:D58)</f>
        <v>-12785</v>
      </c>
      <c r="E59" s="9">
        <f t="shared" si="28"/>
        <v>8846585</v>
      </c>
      <c r="F59" s="9">
        <f t="shared" si="28"/>
        <v>8833800</v>
      </c>
      <c r="G59" s="9">
        <f t="shared" si="28"/>
        <v>8833800</v>
      </c>
      <c r="H59" s="9">
        <f t="shared" si="28"/>
        <v>12785</v>
      </c>
      <c r="I59" s="9">
        <f t="shared" si="28"/>
        <v>0</v>
      </c>
    </row>
    <row r="60" spans="1:9" x14ac:dyDescent="0.2">
      <c r="A60" s="14"/>
      <c r="B60" s="14"/>
      <c r="C60" s="14"/>
      <c r="D60" s="14"/>
      <c r="E60" s="14"/>
      <c r="F60" s="14"/>
      <c r="G60" s="14"/>
      <c r="H60" s="14"/>
      <c r="I60" s="14"/>
    </row>
    <row r="61" spans="1:9" ht="13.5" thickBot="1" x14ac:dyDescent="0.25">
      <c r="A61" s="10"/>
      <c r="B61" s="10"/>
      <c r="C61" s="10" t="s">
        <v>25</v>
      </c>
      <c r="D61" s="11">
        <f t="shared" ref="D61:I61" si="29">D55+D59</f>
        <v>-727976</v>
      </c>
      <c r="E61" s="11">
        <f t="shared" si="29"/>
        <v>65746503</v>
      </c>
      <c r="F61" s="11">
        <f t="shared" si="29"/>
        <v>65018527</v>
      </c>
      <c r="G61" s="11">
        <f t="shared" si="29"/>
        <v>65018527</v>
      </c>
      <c r="H61" s="11">
        <f t="shared" si="29"/>
        <v>727976</v>
      </c>
      <c r="I61" s="11">
        <f t="shared" si="29"/>
        <v>0</v>
      </c>
    </row>
  </sheetData>
  <mergeCells count="18">
    <mergeCell ref="A60:I60"/>
    <mergeCell ref="A43:I43"/>
    <mergeCell ref="A45:I45"/>
    <mergeCell ref="A47:C47"/>
    <mergeCell ref="A48:I48"/>
    <mergeCell ref="A56:I56"/>
    <mergeCell ref="A19:I19"/>
    <mergeCell ref="A2:I2"/>
    <mergeCell ref="A4:I4"/>
    <mergeCell ref="A6:C6"/>
    <mergeCell ref="A7:I7"/>
    <mergeCell ref="A15:I15"/>
    <mergeCell ref="A39:I39"/>
    <mergeCell ref="A22:I22"/>
    <mergeCell ref="A24:I24"/>
    <mergeCell ref="A26:C26"/>
    <mergeCell ref="A27:I27"/>
    <mergeCell ref="A35:I35"/>
  </mergeCells>
  <phoneticPr fontId="2" type="noConversion"/>
  <pageMargins left="0.78740157480314965" right="0.68" top="0.62" bottom="0.78740157480314965" header="0.51181102362204722" footer="0.51181102362204722"/>
  <pageSetup paperSize="9" scale="90" orientation="landscape" r:id="rId1"/>
  <headerFooter scaleWithDoc="0" alignWithMargins="0">
    <oddFooter>&amp;R&amp;KFF0000 &amp;K000000Bilaga 1 till Utgiftsprognos februari 2026, VER 2026-4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4JXXJJFS64ZS-957833390-4663</_dlc_DocId>
    <_dlc_DocIdUrl xmlns="465edb57-3a11-4ff8-9c43-7dc2da403828">
      <Url>https://sp.pensionsmyndigheten.se/ovr/ANSLAG/_layouts/15/DocIdRedir.aspx?ID=4JXXJJFS64ZS-957833390-4663</Url>
      <Description>4JXXJJFS64ZS-957833390-4663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34EDA-6EC6-471E-8D88-D85BF9277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2304C-A22E-47F5-8E4B-B2D6848623CC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465edb57-3a11-4ff8-9c43-7dc2da40382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01C5D6B-AE9E-400C-85D7-F1A5385842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E65243-AEAD-4B3E-BA0D-DD2A312F284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53487282-78F8-4A94-9199-DB4B91A15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Manager/>
  <Company>SFA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Stefan Granbom</cp:lastModifiedBy>
  <cp:revision/>
  <cp:lastPrinted>2025-10-15T15:45:09Z</cp:lastPrinted>
  <dcterms:created xsi:type="dcterms:W3CDTF">2009-10-28T11:41:28Z</dcterms:created>
  <dcterms:modified xsi:type="dcterms:W3CDTF">2026-01-30T10:08:03Z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569e8c95-b563-468f-8f4a-d5c2717c55fd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