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\75-Ekonomisk statistik\AP-fonden\AP-fondstatistik\Avser 2015 och framåt\"/>
    </mc:Choice>
  </mc:AlternateContent>
  <bookViews>
    <workbookView xWindow="240" yWindow="120" windowWidth="14220" windowHeight="8835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62913"/>
</workbook>
</file>

<file path=xl/calcChain.xml><?xml version="1.0" encoding="utf-8"?>
<calcChain xmlns="http://schemas.openxmlformats.org/spreadsheetml/2006/main">
  <c r="AL2" i="1" l="1"/>
  <c r="M67" i="2" l="1"/>
  <c r="I67" i="2"/>
  <c r="H67" i="2"/>
  <c r="D67" i="2"/>
  <c r="C67" i="2"/>
  <c r="AR68" i="1"/>
  <c r="AN68" i="1"/>
  <c r="AG68" i="1"/>
  <c r="AC68" i="1"/>
  <c r="Y68" i="1"/>
  <c r="S68" i="1"/>
  <c r="AA68" i="1" s="1"/>
  <c r="AB68" i="1" s="1"/>
  <c r="U67" i="2" s="1"/>
  <c r="P68" i="1"/>
  <c r="Q68" i="1"/>
  <c r="O67" i="2" s="1"/>
  <c r="K68" i="1"/>
  <c r="F68" i="1"/>
  <c r="F67" i="2" s="1"/>
  <c r="Q67" i="2" l="1"/>
  <c r="N68" i="1"/>
  <c r="K67" i="2"/>
  <c r="AJ68" i="1"/>
  <c r="W68" i="1"/>
  <c r="X68" i="1" s="1"/>
  <c r="T67" i="2" s="1"/>
  <c r="P67" i="1"/>
  <c r="AP68" i="1" l="1"/>
  <c r="AQ68" i="1" s="1"/>
  <c r="X67" i="2" s="1"/>
  <c r="AL68" i="1"/>
  <c r="AM68" i="1" s="1"/>
  <c r="W67" i="2" s="1"/>
  <c r="R67" i="2"/>
  <c r="X66" i="2"/>
  <c r="W66" i="2"/>
  <c r="U66" i="2"/>
  <c r="T66" i="2"/>
  <c r="R66" i="2"/>
  <c r="Q66" i="2"/>
  <c r="O66" i="2"/>
  <c r="M66" i="2"/>
  <c r="K66" i="2"/>
  <c r="I66" i="2"/>
  <c r="H66" i="2"/>
  <c r="F66" i="2"/>
  <c r="D66" i="2"/>
  <c r="C66" i="2"/>
  <c r="AR67" i="1"/>
  <c r="AQ67" i="1"/>
  <c r="AP67" i="1"/>
  <c r="AN67" i="1"/>
  <c r="AM67" i="1" s="1"/>
  <c r="AL67" i="1"/>
  <c r="AJ67" i="1"/>
  <c r="AG67" i="1"/>
  <c r="AC67" i="1"/>
  <c r="AB67" i="1"/>
  <c r="AA67" i="1"/>
  <c r="Y67" i="1"/>
  <c r="X67" i="1" s="1"/>
  <c r="W67" i="1"/>
  <c r="S67" i="1"/>
  <c r="Q67" i="1"/>
  <c r="N67" i="1"/>
  <c r="K67" i="1"/>
  <c r="F67" i="1"/>
  <c r="X65" i="2" l="1"/>
  <c r="W65" i="2"/>
  <c r="U65" i="2"/>
  <c r="T65" i="2"/>
  <c r="R65" i="2"/>
  <c r="Q65" i="2"/>
  <c r="O65" i="2"/>
  <c r="M65" i="2"/>
  <c r="K65" i="2"/>
  <c r="I65" i="2"/>
  <c r="H65" i="2"/>
  <c r="F65" i="2"/>
  <c r="D65" i="2"/>
  <c r="C65" i="2"/>
  <c r="AR66" i="1"/>
  <c r="AQ66" i="1" s="1"/>
  <c r="AP66" i="1"/>
  <c r="AN66" i="1"/>
  <c r="AM66" i="1"/>
  <c r="AL66" i="1"/>
  <c r="AJ66" i="1"/>
  <c r="AG66" i="1"/>
  <c r="AC66" i="1"/>
  <c r="AB66" i="1" s="1"/>
  <c r="AA66" i="1"/>
  <c r="X66" i="1"/>
  <c r="Y66" i="1"/>
  <c r="W66" i="1"/>
  <c r="S66" i="1"/>
  <c r="P66" i="1"/>
  <c r="N66" i="1"/>
  <c r="Q66" i="1"/>
  <c r="K66" i="1"/>
  <c r="F66" i="1"/>
  <c r="X64" i="2" l="1"/>
  <c r="W64" i="2"/>
  <c r="U64" i="2"/>
  <c r="T64" i="2"/>
  <c r="R64" i="2"/>
  <c r="Q64" i="2"/>
  <c r="O64" i="2"/>
  <c r="M64" i="2"/>
  <c r="K64" i="2"/>
  <c r="I64" i="2"/>
  <c r="H64" i="2"/>
  <c r="F64" i="2"/>
  <c r="D64" i="2"/>
  <c r="C64" i="2"/>
  <c r="AR65" i="1"/>
  <c r="AN65" i="1"/>
  <c r="AL65" i="1"/>
  <c r="AM65" i="1" s="1"/>
  <c r="AJ65" i="1"/>
  <c r="AP65" i="1" s="1"/>
  <c r="AQ65" i="1" s="1"/>
  <c r="AG65" i="1"/>
  <c r="AC65" i="1"/>
  <c r="AB65" i="1"/>
  <c r="AA65" i="1"/>
  <c r="Y65" i="1"/>
  <c r="W65" i="1"/>
  <c r="X65" i="1" s="1"/>
  <c r="S65" i="1"/>
  <c r="Q65" i="1"/>
  <c r="P65" i="1"/>
  <c r="N65" i="1"/>
  <c r="K65" i="1"/>
  <c r="F65" i="1"/>
  <c r="Q63" i="2" l="1"/>
  <c r="M63" i="2"/>
  <c r="I63" i="2"/>
  <c r="H63" i="2"/>
  <c r="F63" i="2"/>
  <c r="D63" i="2"/>
  <c r="C63" i="2"/>
  <c r="AG64" i="1"/>
  <c r="AJ64" i="1" s="1"/>
  <c r="S64" i="1"/>
  <c r="Q64" i="1"/>
  <c r="O63" i="2" s="1"/>
  <c r="K64" i="1"/>
  <c r="K63" i="2" s="1"/>
  <c r="F64" i="1"/>
  <c r="R63" i="2" l="1"/>
  <c r="P64" i="1"/>
  <c r="M62" i="2" l="1"/>
  <c r="I62" i="2"/>
  <c r="H62" i="2"/>
  <c r="D62" i="2"/>
  <c r="C62" i="2"/>
  <c r="AG63" i="1" l="1"/>
  <c r="S63" i="1"/>
  <c r="Q63" i="1"/>
  <c r="O62" i="2" s="1"/>
  <c r="K63" i="1"/>
  <c r="F63" i="1"/>
  <c r="F62" i="2" l="1"/>
  <c r="P63" i="1"/>
  <c r="K62" i="2"/>
  <c r="Q62" i="2"/>
  <c r="AJ63" i="1"/>
  <c r="R62" i="2" s="1"/>
  <c r="AR51" i="1"/>
  <c r="AC51" i="1"/>
  <c r="M61" i="2" l="1"/>
  <c r="I61" i="2"/>
  <c r="H61" i="2"/>
  <c r="D61" i="2"/>
  <c r="C61" i="2"/>
  <c r="M60" i="2"/>
  <c r="I60" i="2"/>
  <c r="H60" i="2"/>
  <c r="D60" i="2"/>
  <c r="C60" i="2"/>
  <c r="AG62" i="1" l="1"/>
  <c r="S62" i="1"/>
  <c r="Q62" i="1"/>
  <c r="O61" i="2" s="1"/>
  <c r="K62" i="1"/>
  <c r="F62" i="1"/>
  <c r="P62" i="1" l="1"/>
  <c r="F61" i="2"/>
  <c r="AJ62" i="1"/>
  <c r="R61" i="2" s="1"/>
  <c r="Q61" i="2"/>
  <c r="K61" i="2"/>
  <c r="A59" i="3" l="1"/>
  <c r="AG61" i="1"/>
  <c r="S61" i="1"/>
  <c r="Q60" i="2" s="1"/>
  <c r="Q61" i="1"/>
  <c r="O60" i="2" s="1"/>
  <c r="K61" i="1"/>
  <c r="K60" i="2" s="1"/>
  <c r="F61" i="1"/>
  <c r="P61" i="1" l="1"/>
  <c r="F60" i="2"/>
  <c r="AJ61" i="1"/>
  <c r="R60" i="2" l="1"/>
  <c r="AA5" i="2"/>
  <c r="V2" i="1" s="1"/>
  <c r="X2" i="1" s="1"/>
  <c r="AA4" i="2"/>
  <c r="AG60" i="1" l="1"/>
  <c r="S60" i="1"/>
  <c r="AJ60" i="1" s="1"/>
  <c r="R59" i="2" s="1"/>
  <c r="Q60" i="1"/>
  <c r="O59" i="2" s="1"/>
  <c r="M59" i="2"/>
  <c r="K60" i="1"/>
  <c r="K59" i="2" s="1"/>
  <c r="I59" i="2"/>
  <c r="H59" i="2"/>
  <c r="D59" i="2"/>
  <c r="C59" i="2"/>
  <c r="F60" i="1"/>
  <c r="F59" i="2" l="1"/>
  <c r="P60" i="1"/>
  <c r="Q59" i="2"/>
  <c r="U2" i="1"/>
  <c r="V3" i="1" s="1"/>
  <c r="J41" i="1"/>
  <c r="U3" i="1" l="1"/>
  <c r="AG9" i="1"/>
  <c r="AJ2" i="1" l="1"/>
  <c r="AI2" i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AI3" i="1" l="1"/>
  <c r="AJ3" i="1"/>
  <c r="S57" i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I55" i="2"/>
  <c r="H55" i="2"/>
  <c r="D55" i="2"/>
  <c r="C55" i="2"/>
  <c r="I54" i="2"/>
  <c r="H54" i="2"/>
  <c r="D54" i="2"/>
  <c r="C54" i="2"/>
  <c r="I53" i="2"/>
  <c r="H53" i="2"/>
  <c r="D53" i="2"/>
  <c r="C53" i="2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I45" i="2"/>
  <c r="H45" i="2"/>
  <c r="C45" i="2"/>
  <c r="I44" i="2"/>
  <c r="H44" i="2"/>
  <c r="C44" i="2"/>
  <c r="I43" i="2"/>
  <c r="H43" i="2"/>
  <c r="C43" i="2"/>
  <c r="I42" i="2"/>
  <c r="H42" i="2"/>
  <c r="C42" i="2"/>
  <c r="I41" i="2"/>
  <c r="H41" i="2"/>
  <c r="C41" i="2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I24" i="2"/>
  <c r="H24" i="2"/>
  <c r="D24" i="2"/>
  <c r="C24" i="2"/>
  <c r="I23" i="2"/>
  <c r="H23" i="2"/>
  <c r="D23" i="2"/>
  <c r="C23" i="2"/>
  <c r="I22" i="2"/>
  <c r="H22" i="2"/>
  <c r="D22" i="2"/>
  <c r="C22" i="2"/>
  <c r="I21" i="2"/>
  <c r="H21" i="2"/>
  <c r="D21" i="2"/>
  <c r="C21" i="2"/>
  <c r="I20" i="2"/>
  <c r="H20" i="2"/>
  <c r="D20" i="2"/>
  <c r="C20" i="2"/>
  <c r="I19" i="2"/>
  <c r="H19" i="2"/>
  <c r="D19" i="2"/>
  <c r="C19" i="2"/>
  <c r="I18" i="2"/>
  <c r="H18" i="2"/>
  <c r="D18" i="2"/>
  <c r="C18" i="2"/>
  <c r="I17" i="2"/>
  <c r="H17" i="2"/>
  <c r="D17" i="2"/>
  <c r="C17" i="2"/>
  <c r="I16" i="2"/>
  <c r="H16" i="2"/>
  <c r="D16" i="2"/>
  <c r="C16" i="2"/>
  <c r="I15" i="2"/>
  <c r="H15" i="2"/>
  <c r="D15" i="2"/>
  <c r="C15" i="2"/>
  <c r="I14" i="2"/>
  <c r="H14" i="2"/>
  <c r="D14" i="2"/>
  <c r="C14" i="2"/>
  <c r="I13" i="2"/>
  <c r="H13" i="2"/>
  <c r="D13" i="2"/>
  <c r="C13" i="2"/>
  <c r="I12" i="2"/>
  <c r="H12" i="2"/>
  <c r="D12" i="2"/>
  <c r="C12" i="2"/>
  <c r="I11" i="2"/>
  <c r="H11" i="2"/>
  <c r="D11" i="2"/>
  <c r="C11" i="2"/>
  <c r="I10" i="2"/>
  <c r="D10" i="2"/>
  <c r="C10" i="2"/>
  <c r="I9" i="2"/>
  <c r="D9" i="2"/>
  <c r="C9" i="2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G16" i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 s="1"/>
  <c r="K54" i="1"/>
  <c r="K53" i="2" s="1"/>
  <c r="F55" i="1"/>
  <c r="F54" i="2" s="1"/>
  <c r="F54" i="1"/>
  <c r="K53" i="1"/>
  <c r="K52" i="2" s="1"/>
  <c r="F53" i="1"/>
  <c r="D52" i="1"/>
  <c r="D51" i="2" s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/>
  <c r="K23" i="1"/>
  <c r="K22" i="2" s="1"/>
  <c r="K22" i="1"/>
  <c r="K21" i="2" s="1"/>
  <c r="K21" i="1"/>
  <c r="K20" i="2" s="1"/>
  <c r="K20" i="1"/>
  <c r="K19" i="2" s="1"/>
  <c r="K19" i="1"/>
  <c r="K18" i="2" s="1"/>
  <c r="K18" i="1"/>
  <c r="K17" i="2"/>
  <c r="K17" i="1"/>
  <c r="K16" i="2" s="1"/>
  <c r="K16" i="1"/>
  <c r="K15" i="2" s="1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 s="1"/>
  <c r="F20" i="1"/>
  <c r="F19" i="1"/>
  <c r="F18" i="1"/>
  <c r="F17" i="1"/>
  <c r="F16" i="1"/>
  <c r="F15" i="1"/>
  <c r="P15" i="1" s="1"/>
  <c r="F14" i="1"/>
  <c r="F13" i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AJ16" i="1"/>
  <c r="R15" i="2" s="1"/>
  <c r="Q17" i="2"/>
  <c r="Q19" i="2"/>
  <c r="Q21" i="2"/>
  <c r="Q23" i="2"/>
  <c r="AJ24" i="1"/>
  <c r="R23" i="2" s="1"/>
  <c r="Q25" i="2"/>
  <c r="Q27" i="2"/>
  <c r="Q29" i="2"/>
  <c r="Q31" i="2"/>
  <c r="AJ32" i="1"/>
  <c r="R31" i="2" s="1"/>
  <c r="Q33" i="2"/>
  <c r="Q54" i="2"/>
  <c r="Q56" i="2"/>
  <c r="Q53" i="2"/>
  <c r="AJ56" i="1"/>
  <c r="R55" i="2" s="1"/>
  <c r="AJ17" i="1"/>
  <c r="R16" i="2" s="1"/>
  <c r="K52" i="1"/>
  <c r="K51" i="2" s="1"/>
  <c r="Q9" i="2"/>
  <c r="J40" i="2"/>
  <c r="F52" i="1" l="1"/>
  <c r="Y62" i="1"/>
  <c r="Y63" i="1" s="1"/>
  <c r="Y64" i="1" s="1"/>
  <c r="P34" i="1"/>
  <c r="K36" i="2"/>
  <c r="P13" i="1"/>
  <c r="AR62" i="1"/>
  <c r="AR63" i="1" s="1"/>
  <c r="AR64" i="1" s="1"/>
  <c r="AC62" i="1"/>
  <c r="AC63" i="1" s="1"/>
  <c r="AC64" i="1" s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21" i="2"/>
  <c r="P22" i="1"/>
  <c r="F36" i="2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F44" i="2" l="1"/>
  <c r="A35" i="1"/>
  <c r="A36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S50" i="1"/>
  <c r="AA50" i="1" s="1"/>
  <c r="D49" i="2"/>
  <c r="F50" i="1"/>
  <c r="AJ41" i="1"/>
  <c r="R40" i="2" s="1"/>
  <c r="P41" i="1"/>
  <c r="F41" i="2"/>
  <c r="P42" i="1"/>
  <c r="F48" i="2"/>
  <c r="P49" i="1"/>
  <c r="R50" i="2"/>
  <c r="N59" i="1"/>
  <c r="N60" i="1" s="1"/>
  <c r="N61" i="1" s="1"/>
  <c r="N62" i="1" s="1"/>
  <c r="N63" i="1" s="1"/>
  <c r="N64" i="1" s="1"/>
  <c r="Q48" i="2"/>
  <c r="AJ49" i="1"/>
  <c r="R48" i="2" s="1"/>
  <c r="Q41" i="2"/>
  <c r="AJ42" i="1"/>
  <c r="R41" i="2" s="1"/>
  <c r="AJ59" i="1"/>
  <c r="R58" i="2" s="1"/>
  <c r="Q58" i="2"/>
  <c r="W12" i="1"/>
  <c r="X11" i="1"/>
  <c r="T10" i="2" s="1"/>
  <c r="AL10" i="1"/>
  <c r="AM9" i="1"/>
  <c r="W8" i="2" s="1"/>
  <c r="AB50" i="1" l="1"/>
  <c r="U49" i="2" s="1"/>
  <c r="AA51" i="1"/>
  <c r="P50" i="1"/>
  <c r="F49" i="2"/>
  <c r="Q49" i="2"/>
  <c r="AJ50" i="1"/>
  <c r="X12" i="1"/>
  <c r="T11" i="2" s="1"/>
  <c r="W13" i="1"/>
  <c r="AM10" i="1"/>
  <c r="W9" i="2" s="1"/>
  <c r="AL11" i="1"/>
  <c r="AB51" i="1" l="1"/>
  <c r="U50" i="2" s="1"/>
  <c r="AA52" i="1"/>
  <c r="R49" i="2"/>
  <c r="AP50" i="1"/>
  <c r="AL12" i="1"/>
  <c r="AM11" i="1"/>
  <c r="W10" i="2" s="1"/>
  <c r="X13" i="1"/>
  <c r="T12" i="2" s="1"/>
  <c r="W14" i="1"/>
  <c r="AB52" i="1" l="1"/>
  <c r="U51" i="2" s="1"/>
  <c r="AA53" i="1"/>
  <c r="AQ50" i="1"/>
  <c r="X49" i="2" s="1"/>
  <c r="AP51" i="1"/>
  <c r="X14" i="1"/>
  <c r="T13" i="2" s="1"/>
  <c r="W15" i="1"/>
  <c r="AL13" i="1"/>
  <c r="AM12" i="1"/>
  <c r="W11" i="2" s="1"/>
  <c r="AQ51" i="1" l="1"/>
  <c r="X50" i="2" s="1"/>
  <c r="AP52" i="1"/>
  <c r="AA54" i="1"/>
  <c r="AB53" i="1"/>
  <c r="U52" i="2" s="1"/>
  <c r="W16" i="1"/>
  <c r="X15" i="1"/>
  <c r="T14" i="2" s="1"/>
  <c r="AM13" i="1"/>
  <c r="W12" i="2" s="1"/>
  <c r="AL14" i="1"/>
  <c r="AA55" i="1" l="1"/>
  <c r="AB54" i="1"/>
  <c r="U53" i="2" s="1"/>
  <c r="AP53" i="1"/>
  <c r="AQ52" i="1"/>
  <c r="X51" i="2" s="1"/>
  <c r="AL15" i="1"/>
  <c r="AM14" i="1"/>
  <c r="W13" i="2" s="1"/>
  <c r="X16" i="1"/>
  <c r="T15" i="2" s="1"/>
  <c r="W17" i="1"/>
  <c r="AQ53" i="1" l="1"/>
  <c r="X52" i="2" s="1"/>
  <c r="AP54" i="1"/>
  <c r="AA56" i="1"/>
  <c r="AB55" i="1"/>
  <c r="U54" i="2" s="1"/>
  <c r="X17" i="1"/>
  <c r="T16" i="2" s="1"/>
  <c r="W18" i="1"/>
  <c r="AL16" i="1"/>
  <c r="AM15" i="1"/>
  <c r="W14" i="2" s="1"/>
  <c r="AB56" i="1" l="1"/>
  <c r="U55" i="2" s="1"/>
  <c r="AA57" i="1"/>
  <c r="AQ54" i="1"/>
  <c r="X53" i="2" s="1"/>
  <c r="AP55" i="1"/>
  <c r="W19" i="1"/>
  <c r="X18" i="1"/>
  <c r="T17" i="2" s="1"/>
  <c r="AM16" i="1"/>
  <c r="W15" i="2" s="1"/>
  <c r="AL17" i="1"/>
  <c r="AB57" i="1" l="1"/>
  <c r="U56" i="2" s="1"/>
  <c r="AA58" i="1"/>
  <c r="AP56" i="1"/>
  <c r="AQ55" i="1"/>
  <c r="X54" i="2" s="1"/>
  <c r="AM17" i="1"/>
  <c r="W16" i="2" s="1"/>
  <c r="AL18" i="1"/>
  <c r="X19" i="1"/>
  <c r="T18" i="2" s="1"/>
  <c r="W20" i="1"/>
  <c r="AP57" i="1" l="1"/>
  <c r="AQ56" i="1"/>
  <c r="X55" i="2" s="1"/>
  <c r="AB58" i="1"/>
  <c r="U57" i="2" s="1"/>
  <c r="AA59" i="1"/>
  <c r="X20" i="1"/>
  <c r="T19" i="2" s="1"/>
  <c r="W21" i="1"/>
  <c r="AL19" i="1"/>
  <c r="AM18" i="1"/>
  <c r="W17" i="2" s="1"/>
  <c r="AB59" i="1" l="1"/>
  <c r="U58" i="2" s="1"/>
  <c r="AA60" i="1"/>
  <c r="AQ57" i="1"/>
  <c r="X56" i="2" s="1"/>
  <c r="AP58" i="1"/>
  <c r="X21" i="1"/>
  <c r="T20" i="2" s="1"/>
  <c r="W22" i="1"/>
  <c r="AL20" i="1"/>
  <c r="AM19" i="1"/>
  <c r="W18" i="2" s="1"/>
  <c r="AP59" i="1" l="1"/>
  <c r="AQ58" i="1"/>
  <c r="X57" i="2" s="1"/>
  <c r="AB60" i="1"/>
  <c r="U59" i="2" s="1"/>
  <c r="AA61" i="1"/>
  <c r="X22" i="1"/>
  <c r="T21" i="2" s="1"/>
  <c r="W23" i="1"/>
  <c r="AL21" i="1"/>
  <c r="AM20" i="1"/>
  <c r="W19" i="2" s="1"/>
  <c r="AA62" i="1" l="1"/>
  <c r="AB61" i="1"/>
  <c r="U60" i="2" s="1"/>
  <c r="AQ59" i="1"/>
  <c r="X58" i="2" s="1"/>
  <c r="AP60" i="1"/>
  <c r="X23" i="1"/>
  <c r="T22" i="2" s="1"/>
  <c r="W24" i="1"/>
  <c r="AL22" i="1"/>
  <c r="AM21" i="1"/>
  <c r="W20" i="2" s="1"/>
  <c r="AQ60" i="1" l="1"/>
  <c r="X59" i="2" s="1"/>
  <c r="AP61" i="1"/>
  <c r="AB62" i="1"/>
  <c r="U61" i="2" s="1"/>
  <c r="AA63" i="1"/>
  <c r="X24" i="1"/>
  <c r="T23" i="2" s="1"/>
  <c r="W25" i="1"/>
  <c r="AL23" i="1"/>
  <c r="AM22" i="1"/>
  <c r="W21" i="2" s="1"/>
  <c r="AB63" i="1" l="1"/>
  <c r="U62" i="2" s="1"/>
  <c r="AA64" i="1"/>
  <c r="AB64" i="1" s="1"/>
  <c r="U63" i="2" s="1"/>
  <c r="AP62" i="1"/>
  <c r="AQ61" i="1"/>
  <c r="X60" i="2" s="1"/>
  <c r="X25" i="1"/>
  <c r="T24" i="2" s="1"/>
  <c r="W26" i="1"/>
  <c r="AL24" i="1"/>
  <c r="AM23" i="1"/>
  <c r="W22" i="2" s="1"/>
  <c r="AQ62" i="1" l="1"/>
  <c r="X61" i="2" s="1"/>
  <c r="AP63" i="1"/>
  <c r="X26" i="1"/>
  <c r="T25" i="2" s="1"/>
  <c r="W27" i="1"/>
  <c r="AL25" i="1"/>
  <c r="AM24" i="1"/>
  <c r="W23" i="2" s="1"/>
  <c r="AQ63" i="1" l="1"/>
  <c r="X62" i="2" s="1"/>
  <c r="AP64" i="1"/>
  <c r="AQ64" i="1" s="1"/>
  <c r="X63" i="2" s="1"/>
  <c r="AL26" i="1"/>
  <c r="AM25" i="1"/>
  <c r="W24" i="2" s="1"/>
  <c r="X27" i="1"/>
  <c r="T26" i="2" s="1"/>
  <c r="W28" i="1"/>
  <c r="X28" i="1" l="1"/>
  <c r="T27" i="2" s="1"/>
  <c r="W29" i="1"/>
  <c r="AL27" i="1"/>
  <c r="AM26" i="1"/>
  <c r="W25" i="2" s="1"/>
  <c r="X29" i="1" l="1"/>
  <c r="T28" i="2" s="1"/>
  <c r="W30" i="1"/>
  <c r="AL28" i="1"/>
  <c r="AM27" i="1"/>
  <c r="W26" i="2" s="1"/>
  <c r="X30" i="1" l="1"/>
  <c r="T29" i="2" s="1"/>
  <c r="W31" i="1"/>
  <c r="AL29" i="1"/>
  <c r="AM28" i="1"/>
  <c r="W27" i="2" s="1"/>
  <c r="X31" i="1" l="1"/>
  <c r="T30" i="2" s="1"/>
  <c r="W32" i="1"/>
  <c r="AM29" i="1"/>
  <c r="W28" i="2" s="1"/>
  <c r="AL30" i="1"/>
  <c r="AL31" i="1" l="1"/>
  <c r="AM30" i="1"/>
  <c r="W29" i="2" s="1"/>
  <c r="W33" i="1"/>
  <c r="X32" i="1"/>
  <c r="T31" i="2" s="1"/>
  <c r="X33" i="1" l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W61" i="1" s="1"/>
  <c r="X58" i="1"/>
  <c r="T57" i="2" s="1"/>
  <c r="W62" i="1" l="1"/>
  <c r="X61" i="1"/>
  <c r="T60" i="2" s="1"/>
  <c r="X60" i="1"/>
  <c r="T59" i="2" s="1"/>
  <c r="X59" i="1"/>
  <c r="T58" i="2" s="1"/>
  <c r="AL58" i="1"/>
  <c r="AM57" i="1"/>
  <c r="W56" i="2" s="1"/>
  <c r="X62" i="1" l="1"/>
  <c r="T61" i="2" s="1"/>
  <c r="W63" i="1"/>
  <c r="AL59" i="1"/>
  <c r="AL60" i="1" s="1"/>
  <c r="AL61" i="1" s="1"/>
  <c r="AM58" i="1"/>
  <c r="W57" i="2" s="1"/>
  <c r="X63" i="1" l="1"/>
  <c r="T62" i="2" s="1"/>
  <c r="W64" i="1"/>
  <c r="AL62" i="1"/>
  <c r="AM61" i="1"/>
  <c r="W60" i="2" s="1"/>
  <c r="AM60" i="1"/>
  <c r="W59" i="2" s="1"/>
  <c r="AM59" i="1"/>
  <c r="W58" i="2" s="1"/>
  <c r="AM62" i="1" l="1"/>
  <c r="W61" i="2" s="1"/>
  <c r="AL63" i="1"/>
  <c r="X64" i="1"/>
  <c r="T63" i="2" s="1"/>
  <c r="X3" i="1"/>
  <c r="M17" i="5" l="1"/>
  <c r="AC2" i="2"/>
  <c r="AM63" i="1"/>
  <c r="W62" i="2" s="1"/>
  <c r="AL64" i="1"/>
  <c r="AM64" i="1" l="1"/>
  <c r="W63" i="2" s="1"/>
  <c r="AL3" i="1"/>
  <c r="AC3" i="2" l="1"/>
  <c r="M18" i="5"/>
</calcChain>
</file>

<file path=xl/comments1.xml><?xml version="1.0" encoding="utf-8"?>
<comments xmlns="http://schemas.openxmlformats.org/spreadsheetml/2006/main">
  <authors>
    <author>Hans Karlsson</author>
  </authors>
  <commentList>
    <comment ref="J41" authorId="0" shapeId="0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 shapeId="0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 shape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 shape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 shapeId="0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<sst xmlns="http://schemas.openxmlformats.org/spreadsheetml/2006/main" count="165" uniqueCount="126">
  <si>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</si>
  <si>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</si>
  <si>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</si>
  <si>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</si>
  <si>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</si>
  <si>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</si>
  <si>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</si>
  <si>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</si>
  <si>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</si>
  <si>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</si>
  <si>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</si>
  <si>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</si>
  <si>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</si>
  <si>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</si>
  <si>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</si>
  <si>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</si>
  <si>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</si>
  <si>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</si>
  <si>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</si>
  <si>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</si>
  <si>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</si>
  <si>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</si>
  <si>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</si>
  <si>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</si>
  <si>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</si>
  <si>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</si>
  <si>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</si>
  <si>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</si>
  <si>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</si>
  <si>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</si>
  <si>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</si>
  <si>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</si>
  <si>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</si>
  <si>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</si>
  <si>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</si>
  <si>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</si>
  <si>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</si>
  <si>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</si>
  <si>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</si>
  <si>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</si>
  <si>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</si>
  <si>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</si>
  <si>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</si>
  <si>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</si>
  <si>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</si>
  <si>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</si>
  <si>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</si>
  <si>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</si>
  <si>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</si>
  <si>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</si>
  <si>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</si>
  <si>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</si>
  <si>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</si>
  <si>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</si>
  <si>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</si>
  <si>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</si>
  <si>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</si>
  <si>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</si>
  <si>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</si>
  <si>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</si>
  <si>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</si>
  <si>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</si>
  <si>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</si>
  <si>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</si>
  <si>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</si>
  <si>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</si>
  <si>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</si>
  <si>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</si>
  <si>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</si>
  <si>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</si>
  <si>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</si>
  <si>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</si>
  <si>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</si>
  <si>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</si>
  <si>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</si>
  <si>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</si>
  <si>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</si>
  <si>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</si>
  <si>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</si>
  <si>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</si>
  <si>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och utgör några procent av den totala AP-fonden. Under flera år efter 2001 fanns också två avvecklingsfonder (särskild förvaltning). Även de ingår i tabellen.</t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</si>
  <si>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</si>
  <si>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</si>
  <si>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</si>
  <si>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</si>
  <si>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</si>
  <si>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</si>
  <si>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</si>
  <si>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</si>
  <si>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</si>
  <si>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</si>
  <si>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</si>
  <si>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</si>
  <si>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</si>
  <si>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</si>
  <si>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</si>
  <si>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</si>
  <si>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</si>
  <si>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</si>
  <si>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</si>
  <si>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</si>
  <si>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</si>
  <si>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</si>
  <si>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</si>
  <si>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</si>
  <si>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</si>
  <si>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</si>
  <si>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</si>
  <si>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</si>
  <si>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</si>
  <si>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</si>
  <si>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</si>
  <si>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</si>
  <si>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</si>
  <si>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</si>
  <si>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</si>
  <si>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Pensionsutbetalningar före år 1999 är ålderspension, förtidspension/sjukbidrag, änkepension och barnpension från ATP-systemet. Dessutom omställningspension m.m. från och med 1990.</t>
  </si>
  <si>
    <t>https://www.pensionsmyndigheten.se/statistik-och-rapporter/Rapporter/rapporter</t>
  </si>
  <si>
    <r>
      <t xml:space="preserve">Slutår </t>
    </r>
    <r>
      <rPr>
        <sz val="10"/>
        <rFont val="Arial"/>
        <family val="2"/>
      </rPr>
      <t>(senast 2019)</t>
    </r>
    <r>
      <rPr>
        <b/>
        <sz val="10"/>
        <rFont val="Arial"/>
        <family val="2"/>
      </rPr>
      <t xml:space="preserve"> </t>
    </r>
  </si>
  <si>
    <t>Tabell över AP-fondernas summerade  utveckling, 1960–2019</t>
  </si>
  <si>
    <t>Tabell över ålderspensionsavgifterna, 1960–2019</t>
  </si>
  <si>
    <t>AP-fonderna, premiepensionssystemet och statsbudgeten. Den andel som förts till AP-fonderna har från och med år 2000 oftast varit 69–70 procent.</t>
  </si>
  <si>
    <t>I tabellen ovan redovisas marknadsvärden även under perioden 1986–1999. Detta påverkar även redovisad avkastning.</t>
  </si>
  <si>
    <t>Formlerna för beräkning av avkastning har modifierats vissa år när flödet har varit mycket ojämnt fördelat över året. Detta gäller åren 1992, 1999–2001 och 2004.</t>
  </si>
  <si>
    <t>Dessa fonder placerar sina medel till stor del i aktier men även i obligationer m.m. Sjätte AP-fonden finns kvar och den är betydligt mindre än de övriga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</si>
  <si>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 För mer information se </t>
    </r>
    <r>
      <rPr>
        <i/>
        <sz val="10"/>
        <rFont val="Arial"/>
        <family val="2"/>
      </rPr>
      <t>Lag (2000:192) om allmänna pensionsfonder (AP-fonder)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</si>
</sst>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r_-;\-* #,##0.00\ _k_r_-;_-* &quot;-&quot;??\ _k_r_-;_-@_-"/>
    <numFmt numFmtId="165" formatCode="0.0"/>
    <numFmt numFmtId="166" formatCode="0.0000"/>
    <numFmt numFmtId="167" formatCode="#,##0.0"/>
    <numFmt numFmtId="168" formatCode="#,##0.00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164" fontId="2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7" fontId="0" fillId="0" borderId="0" xfId="0" applyNumberFormat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8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6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5" fontId="15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5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5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6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2" fontId="16" fillId="0" borderId="0" xfId="0" applyNumberFormat="1" applyFont="1"/>
    <xf numFmtId="165" fontId="0" fillId="2" borderId="0" xfId="0" applyNumberFormat="1" applyFill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4">
    <cellStyle name="Hyperlänk" xfId="2" builtinId="8"/>
    <cellStyle name="Normal" xfId="0" builtinId="0"/>
    <cellStyle name="Normal 2" xfId="1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Genomsnittlig real avkastning per år,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840483649221259E-2"/>
          <c:y val="0.14062993232670656"/>
          <c:w val="0.84130559543210104"/>
          <c:h val="0.79441542900599438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2"/>
                <c:pt idx="0">
                  <c:v>Genomsnittlig real </c:v>
                </c:pt>
                <c:pt idx="1">
                  <c:v>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AP-fonderna'!$A$8:$A$67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'Tabell AP-fonderna'!$W$8:$W$67</c:f>
              <c:numCache>
                <c:formatCode>0.00</c:formatCode>
                <c:ptCount val="60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  <c:pt idx="56">
                  <c:v>3.3703695523148891</c:v>
                </c:pt>
                <c:pt idx="57">
                  <c:v>3.4383474059794583</c:v>
                </c:pt>
                <c:pt idx="58">
                  <c:v>3.3427761273943091</c:v>
                </c:pt>
                <c:pt idx="59">
                  <c:v>3.5348808385373465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52B-B544-D9F5812B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</xdr:colOff>
      <xdr:row>22</xdr:row>
      <xdr:rowOff>14285</xdr:rowOff>
    </xdr:from>
    <xdr:to>
      <xdr:col>16</xdr:col>
      <xdr:colOff>523875</xdr:colOff>
      <xdr:row>44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-och-rapporter/Rapporter/rappor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zoomScaleNormal="100" workbookViewId="0">
      <selection activeCell="A9" sqref="A9"/>
    </sheetView>
  </sheetViews>
  <sheetFormatPr defaultRowHeight="12.75" x14ac:dyDescent="0.2"/>
  <cols>
    <col min="1" max="2" width="9.140625" style="44"/>
    <col min="3" max="3" width="11.5703125" style="44" customWidth="1"/>
    <col min="4" max="5" width="9.140625" style="44"/>
    <col min="6" max="6" width="50.140625" style="44" customWidth="1"/>
    <col min="7" max="9" width="9.140625" style="44"/>
    <col min="10" max="10" width="10.85546875" style="44" customWidth="1"/>
    <col min="11" max="12" width="9.140625" style="44"/>
    <col min="13" max="13" width="17.85546875" style="44" customWidth="1"/>
    <col min="14" max="14" width="10.85546875" style="44" customWidth="1"/>
    <col min="15" max="16384" width="9.140625" style="44"/>
  </cols>
  <sheetData>
    <row r="2" spans="1:14" ht="23.25" customHeight="1" x14ac:dyDescent="0.2"/>
    <row r="5" spans="1:14" ht="13.5" x14ac:dyDescent="0.2">
      <c r="A5" s="45" t="s">
        <v>102</v>
      </c>
    </row>
    <row r="7" spans="1:14" ht="15" x14ac:dyDescent="0.2">
      <c r="A7" s="75" t="s">
        <v>103</v>
      </c>
      <c r="B7" s="75"/>
      <c r="C7" s="75"/>
      <c r="D7" s="75" t="s">
        <v>119</v>
      </c>
      <c r="E7" s="75"/>
      <c r="F7" s="75"/>
      <c r="G7" s="46"/>
    </row>
    <row r="8" spans="1:14" ht="15" x14ac:dyDescent="0.2">
      <c r="A8" s="75" t="s">
        <v>104</v>
      </c>
      <c r="B8" s="75"/>
      <c r="C8" s="75"/>
      <c r="D8" s="75" t="s">
        <v>120</v>
      </c>
      <c r="E8" s="75"/>
      <c r="F8" s="75"/>
    </row>
    <row r="11" spans="1:14" ht="26.25" customHeight="1" x14ac:dyDescent="0.2"/>
    <row r="12" spans="1:14" ht="23.25" x14ac:dyDescent="0.35">
      <c r="A12" s="54" t="s">
        <v>111</v>
      </c>
      <c r="B12" s="54"/>
      <c r="C12" s="54"/>
      <c r="D12" s="54"/>
      <c r="H12" s="76" t="s">
        <v>105</v>
      </c>
      <c r="I12" s="77"/>
      <c r="J12" s="77"/>
      <c r="K12" s="77"/>
      <c r="L12" s="77"/>
      <c r="M12" s="77"/>
      <c r="N12" s="77"/>
    </row>
    <row r="13" spans="1:14" x14ac:dyDescent="0.2">
      <c r="A13" s="55"/>
      <c r="H13" s="47"/>
      <c r="I13" s="47"/>
      <c r="J13" s="47"/>
      <c r="K13" s="47"/>
      <c r="L13" s="47"/>
      <c r="M13" s="47"/>
    </row>
    <row r="14" spans="1:14" x14ac:dyDescent="0.2">
      <c r="A14" s="55" t="s">
        <v>117</v>
      </c>
      <c r="H14" s="47"/>
      <c r="I14" s="47"/>
      <c r="J14" s="47"/>
      <c r="K14" s="47"/>
      <c r="L14" s="48" t="s">
        <v>66</v>
      </c>
      <c r="M14" s="48"/>
    </row>
    <row r="15" spans="1:14" x14ac:dyDescent="0.2">
      <c r="A15" s="55"/>
      <c r="H15" s="47"/>
      <c r="I15" s="50" t="s">
        <v>66</v>
      </c>
      <c r="J15" s="47"/>
      <c r="K15" s="47"/>
      <c r="L15" s="48" t="s">
        <v>106</v>
      </c>
      <c r="M15" s="48"/>
    </row>
    <row r="16" spans="1:14" x14ac:dyDescent="0.2">
      <c r="H16" s="47"/>
      <c r="I16" s="50" t="s">
        <v>69</v>
      </c>
      <c r="J16" s="47"/>
      <c r="K16" s="47"/>
      <c r="L16" s="47"/>
      <c r="M16" s="49"/>
    </row>
    <row r="17" spans="8:13" x14ac:dyDescent="0.2">
      <c r="H17" s="47"/>
      <c r="I17" s="59" t="s">
        <v>112</v>
      </c>
      <c r="J17" s="50"/>
      <c r="K17" s="47"/>
      <c r="L17" s="50" t="s">
        <v>68</v>
      </c>
      <c r="M17" s="51">
        <f>Beräkning!X3</f>
        <v>6.2207903564770906</v>
      </c>
    </row>
    <row r="18" spans="8:13" x14ac:dyDescent="0.2">
      <c r="H18" s="47"/>
      <c r="I18" s="59" t="s">
        <v>113</v>
      </c>
      <c r="J18" s="50"/>
      <c r="K18" s="47"/>
      <c r="L18" s="50" t="s">
        <v>67</v>
      </c>
      <c r="M18" s="52">
        <f>Beräkning!AL3</f>
        <v>4.8221094689329558</v>
      </c>
    </row>
    <row r="19" spans="8:13" x14ac:dyDescent="0.2">
      <c r="H19" s="48" t="s">
        <v>107</v>
      </c>
      <c r="I19" s="48" t="s">
        <v>70</v>
      </c>
      <c r="J19" s="48"/>
      <c r="K19" s="53">
        <v>2000</v>
      </c>
      <c r="L19" s="47"/>
      <c r="M19" s="47"/>
    </row>
    <row r="20" spans="8:13" x14ac:dyDescent="0.2">
      <c r="H20" s="48" t="s">
        <v>107</v>
      </c>
      <c r="I20" s="48" t="s">
        <v>118</v>
      </c>
      <c r="J20" s="48"/>
      <c r="K20" s="53">
        <v>2019</v>
      </c>
      <c r="L20" s="47"/>
      <c r="M20" s="47"/>
    </row>
  </sheetData>
  <mergeCells count="5">
    <mergeCell ref="A7:C7"/>
    <mergeCell ref="D7:F7"/>
    <mergeCell ref="A8:C8"/>
    <mergeCell ref="D8:F8"/>
    <mergeCell ref="H12:N12"/>
  </mergeCells>
  <hyperlinks>
    <hyperlink ref="A1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12"/>
  <sheetViews>
    <sheetView zoomScaleNormal="10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Q67" sqref="Q67"/>
    </sheetView>
  </sheetViews>
  <sheetFormatPr defaultRowHeight="12.75" x14ac:dyDescent="0.2"/>
  <cols>
    <col min="1" max="1" width="6.42578125" customWidth="1"/>
    <col min="2" max="2" width="3.7109375" customWidth="1"/>
    <col min="4" max="4" width="10.42578125" customWidth="1"/>
    <col min="5" max="5" width="10.7109375" customWidth="1"/>
    <col min="6" max="6" width="9.85546875" customWidth="1"/>
    <col min="7" max="7" width="4.85546875" customWidth="1"/>
    <col min="8" max="8" width="10.140625" customWidth="1"/>
    <col min="10" max="10" width="8.140625" customWidth="1"/>
    <col min="12" max="12" width="6.7109375" customWidth="1"/>
    <col min="13" max="13" width="12.140625" customWidth="1"/>
    <col min="14" max="14" width="2" customWidth="1"/>
    <col min="15" max="15" width="8.140625" customWidth="1"/>
    <col min="16" max="16" width="4.140625" customWidth="1"/>
    <col min="17" max="17" width="13.7109375" customWidth="1"/>
    <col min="18" max="18" width="12.28515625" customWidth="1"/>
    <col min="19" max="19" width="2.42578125" customWidth="1"/>
    <col min="20" max="20" width="12.85546875" customWidth="1"/>
    <col min="21" max="21" width="12.7109375" customWidth="1"/>
    <col min="22" max="22" width="2.7109375" customWidth="1"/>
    <col min="23" max="23" width="13" customWidth="1"/>
    <col min="24" max="24" width="12.5703125" customWidth="1"/>
    <col min="25" max="25" width="10.7109375" customWidth="1"/>
  </cols>
  <sheetData>
    <row r="2" spans="1:29" ht="15.75" x14ac:dyDescent="0.25">
      <c r="A2" s="1"/>
      <c r="B2" s="1"/>
      <c r="C2" s="14" t="s">
        <v>45</v>
      </c>
      <c r="Q2" s="17"/>
      <c r="Y2" s="35" t="s">
        <v>66</v>
      </c>
      <c r="Z2" s="35"/>
      <c r="AA2" s="31"/>
      <c r="AB2" s="35" t="s">
        <v>68</v>
      </c>
      <c r="AC2" s="39">
        <f>Beräkning!X3</f>
        <v>6.2207903564770906</v>
      </c>
    </row>
    <row r="3" spans="1:29" x14ac:dyDescent="0.2">
      <c r="Y3" s="35" t="s">
        <v>69</v>
      </c>
      <c r="Z3" s="35"/>
      <c r="AA3" s="31"/>
      <c r="AB3" s="35" t="s">
        <v>67</v>
      </c>
      <c r="AC3" s="40">
        <f>Beräkning!AL3</f>
        <v>4.8221094689329558</v>
      </c>
    </row>
    <row r="4" spans="1:29" ht="14.25" x14ac:dyDescent="0.2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101</v>
      </c>
      <c r="R4" s="15" t="s">
        <v>33</v>
      </c>
      <c r="T4" s="15" t="s">
        <v>34</v>
      </c>
      <c r="W4" s="15" t="s">
        <v>35</v>
      </c>
      <c r="Y4" s="37" t="s">
        <v>70</v>
      </c>
      <c r="Z4" s="37"/>
      <c r="AA4" s="41">
        <f>'AP-fonderna'!K19</f>
        <v>2000</v>
      </c>
      <c r="AB4" s="31"/>
      <c r="AC4" s="31"/>
    </row>
    <row r="5" spans="1:29" ht="14.25" x14ac:dyDescent="0.2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7" t="s">
        <v>118</v>
      </c>
      <c r="Z5" s="37"/>
      <c r="AA5" s="41">
        <f>'AP-fonderna'!K20</f>
        <v>2019</v>
      </c>
      <c r="AB5" s="31"/>
      <c r="AC5" s="31"/>
    </row>
    <row r="6" spans="1:29" ht="14.25" x14ac:dyDescent="0.2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96</v>
      </c>
      <c r="U6" s="16" t="s">
        <v>109</v>
      </c>
      <c r="W6" s="16" t="s">
        <v>96</v>
      </c>
      <c r="X6" s="16" t="s">
        <v>109</v>
      </c>
    </row>
    <row r="8" spans="1:29" x14ac:dyDescent="0.2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</row>
    <row r="9" spans="1:29" x14ac:dyDescent="0.2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</row>
    <row r="10" spans="1:29" x14ac:dyDescent="0.2">
      <c r="A10">
        <f t="shared" ref="A10:A33" si="0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</row>
    <row r="11" spans="1:29" x14ac:dyDescent="0.2">
      <c r="A11">
        <f t="shared" si="0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</row>
    <row r="12" spans="1:29" x14ac:dyDescent="0.2">
      <c r="A12">
        <f t="shared" si="0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</row>
    <row r="13" spans="1:29" x14ac:dyDescent="0.2">
      <c r="A13">
        <f t="shared" si="0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</row>
    <row r="14" spans="1:29" x14ac:dyDescent="0.2">
      <c r="A14">
        <f t="shared" si="0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</row>
    <row r="15" spans="1:29" x14ac:dyDescent="0.2">
      <c r="A15">
        <f t="shared" si="0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</row>
    <row r="16" spans="1:29" x14ac:dyDescent="0.2">
      <c r="A16">
        <f t="shared" si="0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</row>
    <row r="17" spans="1:23" x14ac:dyDescent="0.2">
      <c r="A17">
        <f t="shared" si="0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</row>
    <row r="18" spans="1:23" x14ac:dyDescent="0.2">
      <c r="A18">
        <f t="shared" si="0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</row>
    <row r="19" spans="1:23" x14ac:dyDescent="0.2">
      <c r="A19">
        <f t="shared" si="0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</row>
    <row r="20" spans="1:23" x14ac:dyDescent="0.2">
      <c r="A20">
        <f t="shared" si="0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</row>
    <row r="21" spans="1:23" x14ac:dyDescent="0.2">
      <c r="A21">
        <f t="shared" si="0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</row>
    <row r="22" spans="1:23" x14ac:dyDescent="0.2">
      <c r="A22">
        <f t="shared" si="0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</row>
    <row r="23" spans="1:23" x14ac:dyDescent="0.2">
      <c r="A23">
        <f t="shared" si="0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</row>
    <row r="24" spans="1:23" x14ac:dyDescent="0.2">
      <c r="A24">
        <f t="shared" si="0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</row>
    <row r="25" spans="1:23" x14ac:dyDescent="0.2">
      <c r="A25">
        <f t="shared" si="0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</row>
    <row r="26" spans="1:23" x14ac:dyDescent="0.2">
      <c r="A26">
        <f t="shared" si="0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</row>
    <row r="27" spans="1:23" x14ac:dyDescent="0.2">
      <c r="A27">
        <f t="shared" si="0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</row>
    <row r="28" spans="1:23" x14ac:dyDescent="0.2">
      <c r="A28">
        <f t="shared" si="0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</row>
    <row r="29" spans="1:23" x14ac:dyDescent="0.2">
      <c r="A29">
        <f t="shared" si="0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</row>
    <row r="30" spans="1:23" x14ac:dyDescent="0.2">
      <c r="A30">
        <f t="shared" si="0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</row>
    <row r="31" spans="1:23" x14ac:dyDescent="0.2">
      <c r="A31">
        <f t="shared" si="0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</row>
    <row r="32" spans="1:23" x14ac:dyDescent="0.2">
      <c r="A32">
        <f t="shared" si="0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</row>
    <row r="33" spans="1:23" x14ac:dyDescent="0.2">
      <c r="A33">
        <f t="shared" si="0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</row>
    <row r="34" spans="1:23" x14ac:dyDescent="0.2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</row>
    <row r="35" spans="1:23" x14ac:dyDescent="0.2">
      <c r="A35">
        <f t="shared" ref="A35:A50" si="1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</row>
    <row r="36" spans="1:23" x14ac:dyDescent="0.2">
      <c r="A36">
        <f t="shared" si="1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</row>
    <row r="37" spans="1:23" x14ac:dyDescent="0.2">
      <c r="A37">
        <f t="shared" si="1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</row>
    <row r="38" spans="1:23" x14ac:dyDescent="0.2">
      <c r="A38">
        <f t="shared" si="1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</row>
    <row r="39" spans="1:23" x14ac:dyDescent="0.2">
      <c r="A39">
        <f t="shared" si="1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</row>
    <row r="40" spans="1:23" x14ac:dyDescent="0.2">
      <c r="A40">
        <f t="shared" si="1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</row>
    <row r="41" spans="1:23" x14ac:dyDescent="0.2">
      <c r="A41">
        <f t="shared" si="1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</row>
    <row r="42" spans="1:23" x14ac:dyDescent="0.2">
      <c r="A42">
        <f t="shared" si="1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</row>
    <row r="43" spans="1:23" x14ac:dyDescent="0.2">
      <c r="A43">
        <f t="shared" si="1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</row>
    <row r="44" spans="1:23" x14ac:dyDescent="0.2">
      <c r="A44">
        <f t="shared" si="1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</row>
    <row r="45" spans="1:23" x14ac:dyDescent="0.2">
      <c r="A45">
        <f t="shared" si="1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</row>
    <row r="46" spans="1:23" x14ac:dyDescent="0.2">
      <c r="A46">
        <f t="shared" si="1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</row>
    <row r="47" spans="1:23" x14ac:dyDescent="0.2">
      <c r="A47">
        <f t="shared" si="1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</row>
    <row r="48" spans="1:23" x14ac:dyDescent="0.2">
      <c r="A48">
        <f t="shared" si="1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</row>
    <row r="49" spans="1:24" x14ac:dyDescent="0.2">
      <c r="A49">
        <f t="shared" si="1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</row>
    <row r="50" spans="1:24" x14ac:dyDescent="0.2">
      <c r="A50">
        <f t="shared" si="1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</row>
    <row r="51" spans="1:24" x14ac:dyDescent="0.2">
      <c r="A51">
        <f t="shared" ref="A51:A58" si="2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</row>
    <row r="52" spans="1:24" x14ac:dyDescent="0.2">
      <c r="A52">
        <f t="shared" si="2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</row>
    <row r="53" spans="1:24" x14ac:dyDescent="0.2">
      <c r="A53">
        <f t="shared" si="2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</row>
    <row r="54" spans="1:24" x14ac:dyDescent="0.2">
      <c r="A54">
        <f t="shared" si="2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</row>
    <row r="55" spans="1:24" x14ac:dyDescent="0.2">
      <c r="A55">
        <f t="shared" si="2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</row>
    <row r="56" spans="1:24" x14ac:dyDescent="0.2">
      <c r="A56">
        <f t="shared" si="2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</row>
    <row r="57" spans="1:24" x14ac:dyDescent="0.2">
      <c r="A57">
        <f t="shared" si="2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</row>
    <row r="58" spans="1:24" x14ac:dyDescent="0.2">
      <c r="A58">
        <f t="shared" si="2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</row>
    <row r="59" spans="1:24" x14ac:dyDescent="0.2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</row>
    <row r="60" spans="1:24" x14ac:dyDescent="0.2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</row>
    <row r="61" spans="1:24" x14ac:dyDescent="0.2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</row>
    <row r="62" spans="1:24" x14ac:dyDescent="0.2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</row>
    <row r="63" spans="1:24" x14ac:dyDescent="0.2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</row>
    <row r="64" spans="1:24" x14ac:dyDescent="0.2">
      <c r="A64">
        <v>2016</v>
      </c>
      <c r="C64" s="2">
        <f>Beräkning!C65</f>
        <v>256700</v>
      </c>
      <c r="D64" s="2">
        <f>Beräkning!D65</f>
        <v>118633</v>
      </c>
      <c r="E64" s="2"/>
      <c r="F64" s="2">
        <f>Beräkning!F65</f>
        <v>375333</v>
      </c>
      <c r="G64" s="19"/>
      <c r="H64" s="2">
        <f>Beräkning!H65</f>
        <v>282384</v>
      </c>
      <c r="I64" s="2">
        <f>Beräkning!I65</f>
        <v>1753</v>
      </c>
      <c r="J64" s="2"/>
      <c r="K64" s="2">
        <f>Beräkning!K65</f>
        <v>284137</v>
      </c>
      <c r="L64" s="19"/>
      <c r="M64" s="2">
        <f>Beräkning!O65</f>
        <v>1321490</v>
      </c>
      <c r="N64" s="2"/>
      <c r="O64" s="20">
        <f>Beräkning!Q65</f>
        <v>4.6508902395675324</v>
      </c>
      <c r="Q64" s="9">
        <f>Beräkning!S65</f>
        <v>9.7513882204598072</v>
      </c>
      <c r="R64" s="9">
        <f>Beräkning!AJ65</f>
        <v>7.873447487333185</v>
      </c>
      <c r="S64" s="9"/>
      <c r="T64" s="9">
        <f>Beräkning!X65</f>
        <v>7.953207868091372</v>
      </c>
      <c r="U64" s="9">
        <f>Beräkning!AB65</f>
        <v>5.7664343793833339</v>
      </c>
      <c r="W64" s="9">
        <f>Beräkning!AM65</f>
        <v>3.3703695523148891</v>
      </c>
      <c r="X64" s="9">
        <f>Beräkning!AQ65</f>
        <v>4.4717160911774689</v>
      </c>
    </row>
    <row r="65" spans="1:24" x14ac:dyDescent="0.2">
      <c r="A65">
        <v>2017</v>
      </c>
      <c r="C65" s="2">
        <f>Beräkning!C66</f>
        <v>267407</v>
      </c>
      <c r="D65" s="2">
        <f>Beräkning!D66</f>
        <v>120859</v>
      </c>
      <c r="E65" s="2"/>
      <c r="F65" s="2">
        <f>Beräkning!F66</f>
        <v>388266</v>
      </c>
      <c r="G65" s="19"/>
      <c r="H65" s="2">
        <f>Beräkning!H66</f>
        <v>296001</v>
      </c>
      <c r="I65" s="2">
        <f>Beräkning!I66</f>
        <v>1859</v>
      </c>
      <c r="J65" s="2"/>
      <c r="K65" s="2">
        <f>Beräkning!K66</f>
        <v>297860</v>
      </c>
      <c r="L65" s="19"/>
      <c r="M65" s="2">
        <f>Beräkning!O66</f>
        <v>1411896</v>
      </c>
      <c r="N65" s="2"/>
      <c r="O65" s="20">
        <f>Beräkning!Q66</f>
        <v>4.7401329483650034</v>
      </c>
      <c r="Q65" s="9">
        <f>Beräkning!S66</f>
        <v>9.2522680148377425</v>
      </c>
      <c r="R65" s="9">
        <f>Beräkning!AJ66</f>
        <v>7.3878948405230904</v>
      </c>
      <c r="S65" s="9"/>
      <c r="T65" s="9">
        <f>Beräkning!X66</f>
        <v>7.9754740630074705</v>
      </c>
      <c r="U65" s="9">
        <f>Beräkning!AB66</f>
        <v>5.9683694120244324</v>
      </c>
      <c r="W65" s="9">
        <f>Beräkning!AM66</f>
        <v>3.4383474059794583</v>
      </c>
      <c r="X65" s="9">
        <f>Beräkning!AQ66</f>
        <v>4.6410425850707648</v>
      </c>
    </row>
    <row r="66" spans="1:24" x14ac:dyDescent="0.2">
      <c r="A66">
        <v>2018</v>
      </c>
      <c r="C66" s="2">
        <f>Beräkning!C67</f>
        <v>278217</v>
      </c>
      <c r="D66" s="2">
        <f>Beräkning!D67</f>
        <v>-729</v>
      </c>
      <c r="E66" s="2"/>
      <c r="F66" s="2">
        <f>Beräkning!F67</f>
        <v>277488</v>
      </c>
      <c r="G66" s="19"/>
      <c r="H66" s="2">
        <f>Beräkning!H67</f>
        <v>304444</v>
      </c>
      <c r="I66" s="2">
        <f>Beräkning!I67</f>
        <v>1821</v>
      </c>
      <c r="J66" s="2"/>
      <c r="K66" s="2">
        <f>Beräkning!K67</f>
        <v>306265</v>
      </c>
      <c r="L66" s="19"/>
      <c r="M66" s="2">
        <f>Beräkning!O67</f>
        <v>1383120</v>
      </c>
      <c r="N66" s="2"/>
      <c r="O66" s="20">
        <f>Beräkning!Q67</f>
        <v>4.516089007885328</v>
      </c>
      <c r="Q66" s="9">
        <f>Beräkning!S67</f>
        <v>-5.2150697631828946E-2</v>
      </c>
      <c r="R66" s="9">
        <f>Beräkning!AJ67</f>
        <v>-2.0518907144086329</v>
      </c>
      <c r="S66" s="9"/>
      <c r="T66" s="9">
        <f>Beräkning!X67</f>
        <v>7.8341817341992304</v>
      </c>
      <c r="U66" s="9">
        <f>Beräkning!AB67</f>
        <v>5.6245775802065578</v>
      </c>
      <c r="W66" s="9">
        <f>Beräkning!AM67</f>
        <v>3.3427761273943091</v>
      </c>
      <c r="X66" s="9">
        <f>Beräkning!AQ67</f>
        <v>4.2574936409231379</v>
      </c>
    </row>
    <row r="67" spans="1:24" x14ac:dyDescent="0.2">
      <c r="A67">
        <v>2019</v>
      </c>
      <c r="C67" s="2">
        <f>Beräkning!C68</f>
        <v>289386</v>
      </c>
      <c r="D67" s="2">
        <f>Beräkning!D68</f>
        <v>240318</v>
      </c>
      <c r="E67" s="2"/>
      <c r="F67" s="2">
        <f>Beräkning!F68</f>
        <v>529704</v>
      </c>
      <c r="G67" s="19"/>
      <c r="H67" s="2">
        <f>Beräkning!H68</f>
        <v>314724</v>
      </c>
      <c r="I67" s="2">
        <f>Beräkning!I68</f>
        <v>1757</v>
      </c>
      <c r="J67" s="2"/>
      <c r="K67" s="2">
        <f>Beräkning!K68</f>
        <v>316481</v>
      </c>
      <c r="L67" s="19"/>
      <c r="M67" s="2">
        <f>Beräkning!O68</f>
        <v>1596342</v>
      </c>
      <c r="N67" s="2"/>
      <c r="O67" s="20">
        <f>Beräkning!Q68</f>
        <v>5.0440373987695946</v>
      </c>
      <c r="Q67" s="9">
        <f>Beräkning!S68</f>
        <v>17.5469352662966</v>
      </c>
      <c r="R67" s="9">
        <f>Beräkning!AJ68</f>
        <v>15.524465194343339</v>
      </c>
      <c r="S67" s="9"/>
      <c r="T67" s="9">
        <f>Beräkning!X68</f>
        <v>7.9892922576241698</v>
      </c>
      <c r="U67" s="9">
        <f>Beräkning!AB68</f>
        <v>6.2207903564770906</v>
      </c>
      <c r="W67" s="9">
        <f>Beräkning!AM68</f>
        <v>3.5348808385373465</v>
      </c>
      <c r="X67" s="9">
        <f>Beräkning!AQ68</f>
        <v>4.8221094689329558</v>
      </c>
    </row>
    <row r="68" spans="1:24" x14ac:dyDescent="0.2">
      <c r="C68" s="2"/>
      <c r="D68" s="2"/>
      <c r="E68" s="2"/>
      <c r="F68" s="2"/>
      <c r="G68" s="19"/>
      <c r="H68" s="2"/>
      <c r="I68" s="2"/>
      <c r="J68" s="2"/>
      <c r="K68" s="2"/>
      <c r="L68" s="19"/>
      <c r="M68" s="2"/>
      <c r="N68" s="2"/>
      <c r="O68" s="20"/>
      <c r="Q68" s="9"/>
      <c r="R68" s="9"/>
      <c r="S68" s="9"/>
      <c r="T68" s="9"/>
      <c r="U68" s="9"/>
      <c r="W68" s="9"/>
      <c r="X68" s="9"/>
    </row>
    <row r="69" spans="1:24" x14ac:dyDescent="0.2">
      <c r="A69" s="4"/>
      <c r="C69" s="1" t="s">
        <v>38</v>
      </c>
    </row>
    <row r="70" spans="1:24" x14ac:dyDescent="0.2">
      <c r="A70" s="4"/>
      <c r="C70" s="1"/>
      <c r="U70" s="7"/>
    </row>
    <row r="71" spans="1:24" x14ac:dyDescent="0.2">
      <c r="C71" s="7" t="s">
        <v>89</v>
      </c>
    </row>
    <row r="72" spans="1:24" x14ac:dyDescent="0.2">
      <c r="C72" s="7" t="s">
        <v>79</v>
      </c>
    </row>
    <row r="73" spans="1:24" x14ac:dyDescent="0.2">
      <c r="C73" s="7" t="s">
        <v>81</v>
      </c>
    </row>
    <row r="74" spans="1:24" x14ac:dyDescent="0.2">
      <c r="C74" s="7" t="s">
        <v>78</v>
      </c>
    </row>
    <row r="75" spans="1:24" x14ac:dyDescent="0.2">
      <c r="C75" s="7" t="s">
        <v>124</v>
      </c>
    </row>
    <row r="76" spans="1:24" x14ac:dyDescent="0.2">
      <c r="C76" s="7" t="s">
        <v>80</v>
      </c>
    </row>
    <row r="77" spans="1:24" x14ac:dyDescent="0.2">
      <c r="C77" s="7" t="s">
        <v>125</v>
      </c>
    </row>
    <row r="79" spans="1:24" x14ac:dyDescent="0.2">
      <c r="C79" s="7" t="s">
        <v>82</v>
      </c>
    </row>
    <row r="80" spans="1:24" x14ac:dyDescent="0.2">
      <c r="C80" s="7" t="s">
        <v>90</v>
      </c>
    </row>
    <row r="81" spans="3:3" x14ac:dyDescent="0.2">
      <c r="C81" s="7" t="s">
        <v>91</v>
      </c>
    </row>
    <row r="82" spans="3:3" x14ac:dyDescent="0.2">
      <c r="C82" s="7" t="s">
        <v>115</v>
      </c>
    </row>
    <row r="83" spans="3:3" x14ac:dyDescent="0.2">
      <c r="C83" s="7" t="s">
        <v>121</v>
      </c>
    </row>
    <row r="85" spans="3:3" x14ac:dyDescent="0.2">
      <c r="C85" s="7" t="s">
        <v>85</v>
      </c>
    </row>
    <row r="86" spans="3:3" x14ac:dyDescent="0.2">
      <c r="C86" s="7" t="s">
        <v>86</v>
      </c>
    </row>
    <row r="88" spans="3:3" x14ac:dyDescent="0.2">
      <c r="C88" s="7" t="s">
        <v>83</v>
      </c>
    </row>
    <row r="89" spans="3:3" x14ac:dyDescent="0.2">
      <c r="C89" s="7" t="s">
        <v>84</v>
      </c>
    </row>
    <row r="91" spans="3:3" x14ac:dyDescent="0.2">
      <c r="C91" t="s">
        <v>116</v>
      </c>
    </row>
    <row r="92" spans="3:3" x14ac:dyDescent="0.2">
      <c r="C92" t="s">
        <v>41</v>
      </c>
    </row>
    <row r="93" spans="3:3" x14ac:dyDescent="0.2">
      <c r="C93" t="s">
        <v>40</v>
      </c>
    </row>
    <row r="95" spans="3:3" x14ac:dyDescent="0.2">
      <c r="C95" s="7" t="s">
        <v>77</v>
      </c>
    </row>
    <row r="96" spans="3:3" x14ac:dyDescent="0.2">
      <c r="C96" s="7" t="s">
        <v>93</v>
      </c>
    </row>
    <row r="97" spans="3:13" x14ac:dyDescent="0.2">
      <c r="C97" s="7" t="s">
        <v>94</v>
      </c>
    </row>
    <row r="99" spans="3:13" x14ac:dyDescent="0.2">
      <c r="C99" s="7" t="s">
        <v>100</v>
      </c>
    </row>
    <row r="100" spans="3:13" x14ac:dyDescent="0.2">
      <c r="C100" s="7" t="s">
        <v>99</v>
      </c>
    </row>
    <row r="102" spans="3:13" x14ac:dyDescent="0.2">
      <c r="C102" s="7" t="s">
        <v>76</v>
      </c>
    </row>
    <row r="103" spans="3:13" x14ac:dyDescent="0.2">
      <c r="C103" s="7" t="s">
        <v>122</v>
      </c>
    </row>
    <row r="105" spans="3:13" x14ac:dyDescent="0.2">
      <c r="C105" s="7" t="s">
        <v>87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3:13" x14ac:dyDescent="0.2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3:13" x14ac:dyDescent="0.2">
      <c r="C107" s="7" t="s">
        <v>88</v>
      </c>
    </row>
    <row r="108" spans="3:13" x14ac:dyDescent="0.2">
      <c r="C108" s="7" t="s">
        <v>123</v>
      </c>
    </row>
    <row r="109" spans="3:13" x14ac:dyDescent="0.2">
      <c r="C109" s="7"/>
    </row>
    <row r="110" spans="3:13" x14ac:dyDescent="0.2">
      <c r="C110" s="7" t="s">
        <v>92</v>
      </c>
    </row>
    <row r="112" spans="3:13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N70" sqref="N70"/>
    </sheetView>
  </sheetViews>
  <sheetFormatPr defaultRowHeight="12.75" x14ac:dyDescent="0.2"/>
  <cols>
    <col min="1" max="1" width="6.140625" customWidth="1"/>
    <col min="2" max="2" width="12.140625" customWidth="1"/>
  </cols>
  <sheetData>
    <row r="1" spans="1:8" ht="15.75" x14ac:dyDescent="0.25">
      <c r="B1" s="14" t="s">
        <v>64</v>
      </c>
    </row>
    <row r="3" spans="1:8" x14ac:dyDescent="0.2">
      <c r="B3" s="17" t="s">
        <v>47</v>
      </c>
      <c r="D3" s="17" t="s">
        <v>49</v>
      </c>
      <c r="F3" s="17" t="s">
        <v>51</v>
      </c>
    </row>
    <row r="4" spans="1:8" x14ac:dyDescent="0.2">
      <c r="B4" s="17" t="s">
        <v>48</v>
      </c>
      <c r="D4" s="17" t="s">
        <v>50</v>
      </c>
      <c r="F4" s="17" t="s">
        <v>52</v>
      </c>
      <c r="H4" s="17" t="s">
        <v>53</v>
      </c>
    </row>
    <row r="5" spans="1:8" x14ac:dyDescent="0.2">
      <c r="B5" s="17"/>
      <c r="D5" s="17"/>
      <c r="F5" s="17"/>
      <c r="H5" s="17"/>
    </row>
    <row r="6" spans="1:8" x14ac:dyDescent="0.2">
      <c r="A6">
        <v>1960</v>
      </c>
      <c r="B6" s="9">
        <v>3</v>
      </c>
    </row>
    <row r="7" spans="1:8" x14ac:dyDescent="0.2">
      <c r="A7">
        <f>A6+1</f>
        <v>1961</v>
      </c>
      <c r="B7" s="9">
        <v>4</v>
      </c>
    </row>
    <row r="8" spans="1:8" x14ac:dyDescent="0.2">
      <c r="A8">
        <f t="shared" ref="A8:A59" si="0">A7+1</f>
        <v>1962</v>
      </c>
      <c r="B8" s="9">
        <v>5</v>
      </c>
    </row>
    <row r="9" spans="1:8" x14ac:dyDescent="0.2">
      <c r="A9">
        <f t="shared" si="0"/>
        <v>1963</v>
      </c>
      <c r="B9" s="9">
        <v>6</v>
      </c>
    </row>
    <row r="10" spans="1:8" x14ac:dyDescent="0.2">
      <c r="A10">
        <f t="shared" si="0"/>
        <v>1964</v>
      </c>
      <c r="B10" s="9">
        <v>7</v>
      </c>
    </row>
    <row r="11" spans="1:8" x14ac:dyDescent="0.2">
      <c r="A11">
        <f t="shared" si="0"/>
        <v>1965</v>
      </c>
      <c r="B11" s="9">
        <v>7.5</v>
      </c>
    </row>
    <row r="12" spans="1:8" x14ac:dyDescent="0.2">
      <c r="A12">
        <f t="shared" si="0"/>
        <v>1966</v>
      </c>
      <c r="B12" s="9">
        <v>8</v>
      </c>
    </row>
    <row r="13" spans="1:8" x14ac:dyDescent="0.2">
      <c r="A13">
        <f t="shared" si="0"/>
        <v>1967</v>
      </c>
      <c r="B13" s="9">
        <v>8.5</v>
      </c>
    </row>
    <row r="14" spans="1:8" x14ac:dyDescent="0.2">
      <c r="A14">
        <f t="shared" si="0"/>
        <v>1968</v>
      </c>
      <c r="B14" s="9">
        <v>9</v>
      </c>
    </row>
    <row r="15" spans="1:8" x14ac:dyDescent="0.2">
      <c r="A15">
        <f t="shared" si="0"/>
        <v>1969</v>
      </c>
      <c r="B15" s="9">
        <v>9.5</v>
      </c>
    </row>
    <row r="16" spans="1:8" x14ac:dyDescent="0.2">
      <c r="A16">
        <f t="shared" si="0"/>
        <v>1970</v>
      </c>
      <c r="B16" s="9">
        <v>10</v>
      </c>
    </row>
    <row r="17" spans="1:2" x14ac:dyDescent="0.2">
      <c r="A17">
        <f t="shared" si="0"/>
        <v>1971</v>
      </c>
      <c r="B17" s="9">
        <v>10.25</v>
      </c>
    </row>
    <row r="18" spans="1:2" x14ac:dyDescent="0.2">
      <c r="A18">
        <f t="shared" si="0"/>
        <v>1972</v>
      </c>
      <c r="B18" s="9">
        <v>10.5</v>
      </c>
    </row>
    <row r="19" spans="1:2" x14ac:dyDescent="0.2">
      <c r="A19">
        <f t="shared" si="0"/>
        <v>1973</v>
      </c>
      <c r="B19" s="9">
        <v>10.5</v>
      </c>
    </row>
    <row r="20" spans="1:2" x14ac:dyDescent="0.2">
      <c r="A20">
        <f t="shared" si="0"/>
        <v>1974</v>
      </c>
      <c r="B20" s="9">
        <v>10.5</v>
      </c>
    </row>
    <row r="21" spans="1:2" x14ac:dyDescent="0.2">
      <c r="A21">
        <f t="shared" si="0"/>
        <v>1975</v>
      </c>
      <c r="B21" s="9">
        <v>10.75</v>
      </c>
    </row>
    <row r="22" spans="1:2" x14ac:dyDescent="0.2">
      <c r="A22">
        <f t="shared" si="0"/>
        <v>1976</v>
      </c>
      <c r="B22" s="9">
        <v>11</v>
      </c>
    </row>
    <row r="23" spans="1:2" x14ac:dyDescent="0.2">
      <c r="A23">
        <f t="shared" si="0"/>
        <v>1977</v>
      </c>
      <c r="B23" s="9">
        <v>11.75</v>
      </c>
    </row>
    <row r="24" spans="1:2" x14ac:dyDescent="0.2">
      <c r="A24">
        <f t="shared" si="0"/>
        <v>1978</v>
      </c>
      <c r="B24" s="9">
        <v>11.75</v>
      </c>
    </row>
    <row r="25" spans="1:2" x14ac:dyDescent="0.2">
      <c r="A25">
        <f t="shared" si="0"/>
        <v>1979</v>
      </c>
      <c r="B25" s="9">
        <v>11.75</v>
      </c>
    </row>
    <row r="26" spans="1:2" x14ac:dyDescent="0.2">
      <c r="A26">
        <f t="shared" si="0"/>
        <v>1980</v>
      </c>
      <c r="B26" s="9">
        <v>12</v>
      </c>
    </row>
    <row r="27" spans="1:2" x14ac:dyDescent="0.2">
      <c r="A27">
        <f t="shared" si="0"/>
        <v>1981</v>
      </c>
      <c r="B27" s="9">
        <v>12.25</v>
      </c>
    </row>
    <row r="28" spans="1:2" x14ac:dyDescent="0.2">
      <c r="A28">
        <f t="shared" si="0"/>
        <v>1982</v>
      </c>
      <c r="B28" s="9">
        <v>9.4</v>
      </c>
    </row>
    <row r="29" spans="1:2" x14ac:dyDescent="0.2">
      <c r="A29">
        <f t="shared" si="0"/>
        <v>1983</v>
      </c>
      <c r="B29" s="9">
        <v>9.6</v>
      </c>
    </row>
    <row r="30" spans="1:2" x14ac:dyDescent="0.2">
      <c r="A30">
        <f t="shared" si="0"/>
        <v>1984</v>
      </c>
      <c r="B30" s="9">
        <v>10</v>
      </c>
    </row>
    <row r="31" spans="1:2" x14ac:dyDescent="0.2">
      <c r="A31">
        <f t="shared" si="0"/>
        <v>1985</v>
      </c>
      <c r="B31" s="9">
        <v>10</v>
      </c>
    </row>
    <row r="32" spans="1:2" x14ac:dyDescent="0.2">
      <c r="A32">
        <f t="shared" si="0"/>
        <v>1986</v>
      </c>
      <c r="B32" s="9">
        <v>10</v>
      </c>
    </row>
    <row r="33" spans="1:8" x14ac:dyDescent="0.2">
      <c r="A33">
        <f t="shared" si="0"/>
        <v>1987</v>
      </c>
      <c r="B33" s="9">
        <v>10.199999999999999</v>
      </c>
    </row>
    <row r="34" spans="1:8" x14ac:dyDescent="0.2">
      <c r="A34">
        <f t="shared" si="0"/>
        <v>1988</v>
      </c>
      <c r="B34" s="9">
        <v>10.6</v>
      </c>
    </row>
    <row r="35" spans="1:8" x14ac:dyDescent="0.2">
      <c r="A35">
        <f t="shared" si="0"/>
        <v>1989</v>
      </c>
      <c r="B35" s="9">
        <v>11</v>
      </c>
    </row>
    <row r="36" spans="1:8" x14ac:dyDescent="0.2">
      <c r="A36">
        <f t="shared" si="0"/>
        <v>1990</v>
      </c>
      <c r="B36" s="9">
        <v>13</v>
      </c>
    </row>
    <row r="37" spans="1:8" x14ac:dyDescent="0.2">
      <c r="A37">
        <f t="shared" si="0"/>
        <v>1991</v>
      </c>
      <c r="B37" s="9">
        <v>13</v>
      </c>
    </row>
    <row r="38" spans="1:8" x14ac:dyDescent="0.2">
      <c r="A38">
        <f t="shared" si="0"/>
        <v>1992</v>
      </c>
      <c r="B38" s="9">
        <v>13</v>
      </c>
    </row>
    <row r="39" spans="1:8" x14ac:dyDescent="0.2">
      <c r="A39">
        <f t="shared" si="0"/>
        <v>1993</v>
      </c>
      <c r="B39" s="9">
        <v>13</v>
      </c>
    </row>
    <row r="40" spans="1:8" x14ac:dyDescent="0.2">
      <c r="A40">
        <f t="shared" si="0"/>
        <v>1994</v>
      </c>
      <c r="B40" s="9">
        <v>13</v>
      </c>
    </row>
    <row r="41" spans="1:8" x14ac:dyDescent="0.2">
      <c r="A41">
        <f t="shared" si="0"/>
        <v>1995</v>
      </c>
      <c r="B41" s="9">
        <v>13</v>
      </c>
      <c r="D41" s="9">
        <v>1</v>
      </c>
    </row>
    <row r="42" spans="1:8" x14ac:dyDescent="0.2">
      <c r="A42">
        <f t="shared" si="0"/>
        <v>1996</v>
      </c>
      <c r="B42" s="9">
        <v>13</v>
      </c>
      <c r="D42" s="9">
        <v>1</v>
      </c>
    </row>
    <row r="43" spans="1:8" x14ac:dyDescent="0.2">
      <c r="A43">
        <f t="shared" si="0"/>
        <v>1997</v>
      </c>
      <c r="B43" s="9">
        <v>13</v>
      </c>
      <c r="D43" s="9">
        <v>1</v>
      </c>
    </row>
    <row r="44" spans="1:8" x14ac:dyDescent="0.2">
      <c r="A44">
        <f t="shared" si="0"/>
        <v>1998</v>
      </c>
      <c r="B44" s="9">
        <v>6.4</v>
      </c>
      <c r="D44" s="9">
        <v>6.95</v>
      </c>
    </row>
    <row r="45" spans="1:8" x14ac:dyDescent="0.2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">
      <c r="A63">
        <v>2017</v>
      </c>
      <c r="B63" s="9">
        <v>10.210000000000001</v>
      </c>
      <c r="D63" s="9">
        <v>7</v>
      </c>
      <c r="F63" s="9">
        <v>10.210000000000001</v>
      </c>
      <c r="G63" s="9"/>
      <c r="H63" s="9">
        <v>18.5</v>
      </c>
    </row>
    <row r="64" spans="1:8" x14ac:dyDescent="0.2">
      <c r="A64">
        <v>2018</v>
      </c>
      <c r="B64" s="9">
        <v>10.210000000000001</v>
      </c>
      <c r="D64" s="9">
        <v>7</v>
      </c>
      <c r="F64" s="9">
        <v>10.210000000000001</v>
      </c>
      <c r="G64" s="9"/>
      <c r="H64" s="9">
        <v>18.5</v>
      </c>
    </row>
    <row r="65" spans="1:8" x14ac:dyDescent="0.2">
      <c r="A65">
        <v>2019</v>
      </c>
      <c r="B65" s="9">
        <v>10.210000000000001</v>
      </c>
      <c r="D65" s="9">
        <v>7</v>
      </c>
      <c r="F65" s="9">
        <v>10.210000000000001</v>
      </c>
      <c r="G65" s="9"/>
      <c r="H65" s="9">
        <v>18.5</v>
      </c>
    </row>
    <row r="66" spans="1:8" x14ac:dyDescent="0.2">
      <c r="B66" s="9"/>
      <c r="D66" s="9"/>
      <c r="F66" s="9"/>
      <c r="G66" s="9"/>
      <c r="H66" s="9"/>
    </row>
    <row r="67" spans="1:8" x14ac:dyDescent="0.2">
      <c r="B67" s="42" t="s">
        <v>38</v>
      </c>
      <c r="D67" s="9"/>
      <c r="F67" s="9"/>
      <c r="G67" s="9"/>
      <c r="H67" s="9"/>
    </row>
    <row r="68" spans="1:8" x14ac:dyDescent="0.2">
      <c r="B68" s="42"/>
      <c r="D68" s="9"/>
      <c r="F68" s="9"/>
      <c r="G68" s="9"/>
      <c r="H68" s="9"/>
    </row>
    <row r="69" spans="1:8" x14ac:dyDescent="0.2">
      <c r="B69" s="7" t="s">
        <v>74</v>
      </c>
      <c r="D69" s="9"/>
      <c r="F69" s="9"/>
      <c r="G69" s="9"/>
      <c r="H69" s="9"/>
    </row>
    <row r="70" spans="1:8" x14ac:dyDescent="0.2">
      <c r="B70" s="7" t="s">
        <v>71</v>
      </c>
      <c r="D70" s="9"/>
      <c r="F70" s="9"/>
      <c r="G70" s="9"/>
      <c r="H70" s="9"/>
    </row>
    <row r="71" spans="1:8" x14ac:dyDescent="0.2">
      <c r="B71" s="7"/>
      <c r="D71" s="9"/>
      <c r="F71" s="9"/>
      <c r="G71" s="9"/>
      <c r="H71" s="9"/>
    </row>
    <row r="72" spans="1:8" x14ac:dyDescent="0.2">
      <c r="B72" s="7" t="s">
        <v>73</v>
      </c>
    </row>
    <row r="73" spans="1:8" x14ac:dyDescent="0.2">
      <c r="B73" s="7" t="s">
        <v>72</v>
      </c>
    </row>
    <row r="74" spans="1:8" x14ac:dyDescent="0.2">
      <c r="B74" s="7"/>
    </row>
    <row r="75" spans="1:8" x14ac:dyDescent="0.2">
      <c r="A75" s="17"/>
      <c r="B75" s="17" t="s">
        <v>55</v>
      </c>
    </row>
    <row r="76" spans="1:8" x14ac:dyDescent="0.2">
      <c r="A76" s="17"/>
      <c r="B76" s="17"/>
    </row>
    <row r="77" spans="1:8" x14ac:dyDescent="0.2">
      <c r="B77" s="7" t="s">
        <v>75</v>
      </c>
    </row>
    <row r="78" spans="1:8" x14ac:dyDescent="0.2">
      <c r="B78" s="7" t="s">
        <v>98</v>
      </c>
    </row>
    <row r="79" spans="1:8" x14ac:dyDescent="0.2">
      <c r="B79" s="7" t="s">
        <v>108</v>
      </c>
    </row>
    <row r="80" spans="1:8" x14ac:dyDescent="0.2">
      <c r="B80" s="17"/>
    </row>
    <row r="81" spans="2:2" x14ac:dyDescent="0.2">
      <c r="B81" s="17" t="s">
        <v>65</v>
      </c>
    </row>
    <row r="82" spans="2:2" x14ac:dyDescent="0.2">
      <c r="B82" s="17"/>
    </row>
    <row r="83" spans="2:2" x14ac:dyDescent="0.2">
      <c r="B83" s="7" t="s">
        <v>114</v>
      </c>
    </row>
    <row r="84" spans="2:2" x14ac:dyDescent="0.2">
      <c r="B84" s="7" t="s">
        <v>97</v>
      </c>
    </row>
    <row r="85" spans="2:2" x14ac:dyDescent="0.2">
      <c r="B85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V72"/>
  <sheetViews>
    <sheetView zoomScaleNormal="100" workbookViewId="0">
      <pane xSplit="2" ySplit="8" topLeftCell="C42" activePane="bottomRight" state="frozen"/>
      <selection pane="topRight" activeCell="C1" sqref="C1"/>
      <selection pane="bottomLeft" activeCell="A9" sqref="A9"/>
      <selection pane="bottomRight" activeCell="AQ68" sqref="AQ68"/>
    </sheetView>
  </sheetViews>
  <sheetFormatPr defaultRowHeight="12.75" x14ac:dyDescent="0.2"/>
  <cols>
    <col min="1" max="1" width="6.28515625" customWidth="1"/>
    <col min="2" max="2" width="4.7109375" customWidth="1"/>
    <col min="3" max="3" width="8.42578125" customWidth="1"/>
    <col min="5" max="5" width="7.42578125" customWidth="1"/>
    <col min="7" max="7" width="3.85546875" customWidth="1"/>
    <col min="8" max="8" width="9.5703125" customWidth="1"/>
    <col min="9" max="9" width="8.140625" customWidth="1"/>
    <col min="10" max="10" width="8.42578125" customWidth="1"/>
    <col min="11" max="11" width="10.85546875" customWidth="1"/>
    <col min="12" max="12" width="4.42578125" customWidth="1"/>
    <col min="13" max="13" width="4.28515625" customWidth="1"/>
    <col min="15" max="15" width="12.140625" customWidth="1"/>
    <col min="16" max="16" width="5.85546875" customWidth="1"/>
    <col min="18" max="18" width="6.5703125" customWidth="1"/>
    <col min="21" max="21" width="8" customWidth="1"/>
    <col min="22" max="22" width="8.42578125" customWidth="1"/>
    <col min="23" max="23" width="7.42578125" customWidth="1"/>
    <col min="24" max="24" width="12" bestFit="1" customWidth="1"/>
    <col min="25" max="25" width="3.85546875" customWidth="1"/>
    <col min="26" max="26" width="3" customWidth="1"/>
    <col min="27" max="28" width="6.5703125" customWidth="1"/>
    <col min="29" max="29" width="2.85546875" customWidth="1"/>
    <col min="30" max="30" width="3.85546875" customWidth="1"/>
    <col min="33" max="33" width="13.7109375" bestFit="1" customWidth="1"/>
    <col min="34" max="34" width="4.28515625" customWidth="1"/>
    <col min="36" max="36" width="9.5703125" bestFit="1" customWidth="1"/>
    <col min="37" max="37" width="6.7109375" customWidth="1"/>
    <col min="38" max="38" width="28" bestFit="1" customWidth="1"/>
    <col min="39" max="39" width="6.5703125" customWidth="1"/>
    <col min="40" max="40" width="3.140625" customWidth="1"/>
    <col min="41" max="41" width="3.7109375" customWidth="1"/>
    <col min="42" max="42" width="9.28515625" customWidth="1"/>
    <col min="43" max="43" width="6.42578125" bestFit="1" customWidth="1"/>
    <col min="44" max="44" width="2.85546875" customWidth="1"/>
    <col min="45" max="45" width="7.42578125" customWidth="1"/>
    <col min="46" max="46" width="6" customWidth="1"/>
    <col min="47" max="47" width="7.85546875" customWidth="1"/>
  </cols>
  <sheetData>
    <row r="2" spans="1:48" x14ac:dyDescent="0.2">
      <c r="U2" s="38">
        <f>'Tabell AP-fonderna'!AA4</f>
        <v>2000</v>
      </c>
      <c r="V2" s="38">
        <f>'Tabell AP-fonderna'!AA5</f>
        <v>2019</v>
      </c>
      <c r="W2" s="31"/>
      <c r="X2" s="31">
        <f>(U2&gt;1958)*(V2&lt;2020)*(V2&gt;U2)*(V2-U2)</f>
        <v>19</v>
      </c>
      <c r="AI2" s="38">
        <f>'Tabell AP-fonderna'!AA4</f>
        <v>2000</v>
      </c>
      <c r="AJ2" s="38">
        <f>'Tabell AP-fonderna'!AA5</f>
        <v>2019</v>
      </c>
      <c r="AK2" s="31"/>
      <c r="AL2" s="31">
        <f>(AI2&gt;1958)*(AJ2&lt;2020)*(AJ2&gt;AI2)*(AJ2-AI2)</f>
        <v>19</v>
      </c>
    </row>
    <row r="3" spans="1:48" x14ac:dyDescent="0.2">
      <c r="A3" s="1"/>
      <c r="B3" s="1"/>
      <c r="C3" s="1" t="s">
        <v>46</v>
      </c>
      <c r="U3" s="74">
        <f>IF(X2&gt;0,LOOKUP(U2,A8:A68,W8:W68))</f>
        <v>3097.8688694606026</v>
      </c>
      <c r="V3" s="74">
        <f>IF(X2&gt;0,LOOKUP(V2,A8:A68,W8:W68))</f>
        <v>9965.64695270829</v>
      </c>
      <c r="W3" s="74"/>
      <c r="X3" s="74">
        <f>IF(X2&gt;0,(((1+V3/100)/(1+U3/100))^(1/X2)-1)*100)</f>
        <v>6.2207903564770906</v>
      </c>
      <c r="AI3" s="74">
        <f>IF(AL2&gt;0,LOOKUP(AI2,A8:A68,AL8:AL68))</f>
        <v>228.54606388976237</v>
      </c>
      <c r="AJ3" s="74">
        <f>IF(AL2&gt;0,LOOKUP(AJ2,A8:A68,AL8:AL68))</f>
        <v>703.89861334736827</v>
      </c>
      <c r="AK3" s="74"/>
      <c r="AL3" s="74">
        <f>IF(AL2&gt;0,(((1+AJ3/100)/(1+AI3/100))^(1/AL2)-1)*100)</f>
        <v>4.8221094689329558</v>
      </c>
    </row>
    <row r="4" spans="1:48" x14ac:dyDescent="0.2">
      <c r="S4" s="17"/>
    </row>
    <row r="5" spans="1:48" x14ac:dyDescent="0.2">
      <c r="C5" s="3" t="s">
        <v>6</v>
      </c>
      <c r="H5" s="3" t="s">
        <v>8</v>
      </c>
      <c r="N5" s="1" t="s">
        <v>56</v>
      </c>
      <c r="Q5" t="s">
        <v>11</v>
      </c>
      <c r="S5" s="1" t="s">
        <v>13</v>
      </c>
      <c r="V5" s="1"/>
      <c r="W5" s="1" t="s">
        <v>43</v>
      </c>
      <c r="X5" s="17"/>
      <c r="Y5" s="17"/>
      <c r="Z5" s="17"/>
      <c r="AA5" s="21"/>
      <c r="AC5" s="1"/>
      <c r="AD5" s="1"/>
      <c r="AE5" s="1" t="s">
        <v>62</v>
      </c>
      <c r="AJ5" t="s">
        <v>33</v>
      </c>
      <c r="AL5" s="1" t="s">
        <v>44</v>
      </c>
      <c r="AP5" s="21"/>
    </row>
    <row r="6" spans="1:48" x14ac:dyDescent="0.2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57</v>
      </c>
      <c r="O6" s="17" t="s">
        <v>59</v>
      </c>
      <c r="Q6" s="17" t="s">
        <v>61</v>
      </c>
      <c r="S6" s="17" t="s">
        <v>54</v>
      </c>
      <c r="W6" s="3" t="s">
        <v>63</v>
      </c>
      <c r="X6" s="17"/>
      <c r="Y6" s="17"/>
      <c r="Z6" s="17"/>
      <c r="AA6" s="3" t="s">
        <v>110</v>
      </c>
      <c r="AE6" t="s">
        <v>30</v>
      </c>
      <c r="AF6" t="s">
        <v>31</v>
      </c>
      <c r="AG6" t="s">
        <v>32</v>
      </c>
      <c r="AJ6" t="s">
        <v>14</v>
      </c>
      <c r="AL6" s="3" t="s">
        <v>63</v>
      </c>
      <c r="AM6" s="17"/>
      <c r="AN6" s="17"/>
      <c r="AO6" s="17"/>
      <c r="AP6" s="3" t="s">
        <v>110</v>
      </c>
    </row>
    <row r="7" spans="1:48" x14ac:dyDescent="0.2">
      <c r="D7" t="s">
        <v>5</v>
      </c>
      <c r="I7" t="s">
        <v>0</v>
      </c>
      <c r="N7" s="17" t="s">
        <v>58</v>
      </c>
      <c r="O7" s="17" t="s">
        <v>60</v>
      </c>
      <c r="S7" t="s">
        <v>42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">
      <c r="A8" s="36">
        <v>1959</v>
      </c>
      <c r="N8" s="36">
        <v>0</v>
      </c>
      <c r="O8" s="36">
        <v>0</v>
      </c>
      <c r="S8" s="21"/>
      <c r="T8" s="21"/>
      <c r="W8" s="36">
        <v>0</v>
      </c>
      <c r="AF8" s="43">
        <v>154</v>
      </c>
      <c r="AL8" s="36">
        <v>0</v>
      </c>
      <c r="AM8" s="17"/>
      <c r="AU8" s="17"/>
    </row>
    <row r="9" spans="1:48" x14ac:dyDescent="0.2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 s="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 s="9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68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68" si="9">Y10+1</f>
        <v>3</v>
      </c>
      <c r="Z11" s="9"/>
      <c r="AF11">
        <v>172</v>
      </c>
      <c r="AG11" s="9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68" si="13">AN10+1</f>
        <v>3</v>
      </c>
      <c r="AU11" s="2"/>
      <c r="AV11" s="27"/>
    </row>
    <row r="12" spans="1:48" x14ac:dyDescent="0.2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 s="9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 s="9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 s="9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 s="9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 s="9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 s="9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 s="9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 s="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 s="9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 s="9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 s="9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 s="9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 s="9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 s="9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 s="9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 s="9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 s="9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 s="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 s="9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 s="9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73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73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73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73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73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73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73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73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73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73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73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73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73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73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73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73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73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73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73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68" si="26">AC50+1</f>
        <v>2</v>
      </c>
      <c r="AD51" s="11"/>
      <c r="AE51" s="32">
        <v>275.10000000000002</v>
      </c>
      <c r="AF51" s="2"/>
      <c r="AG51" s="73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68" si="28">AR50+1</f>
        <v>2</v>
      </c>
      <c r="AS51" s="9"/>
      <c r="AT51" s="9"/>
      <c r="AU51" s="2"/>
      <c r="AV51" s="27"/>
    </row>
    <row r="52" spans="1:48" x14ac:dyDescent="0.2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73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73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73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73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73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73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73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73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73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">
      <c r="A61" s="7">
        <v>2012</v>
      </c>
      <c r="C61" s="56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7">
        <v>314.61</v>
      </c>
      <c r="AF61" s="26"/>
      <c r="AG61" s="73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">
      <c r="A62" s="7">
        <v>2013</v>
      </c>
      <c r="C62" s="56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7">
        <v>315.04000000000002</v>
      </c>
      <c r="AF62" s="58"/>
      <c r="AG62" s="73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">
      <c r="A63" s="7">
        <v>2014</v>
      </c>
      <c r="C63" s="56">
        <v>235526</v>
      </c>
      <c r="D63" s="8">
        <v>148247</v>
      </c>
      <c r="E63" s="67"/>
      <c r="F63" s="8">
        <f t="shared" ref="F63:F68" si="51">+C63+D63+E63</f>
        <v>383773</v>
      </c>
      <c r="G63" s="67"/>
      <c r="H63" s="8">
        <v>255110</v>
      </c>
      <c r="I63" s="8">
        <v>1760</v>
      </c>
      <c r="J63" s="66"/>
      <c r="K63" s="8">
        <f t="shared" ref="K63:K68" si="52">+H63+I63+J63</f>
        <v>256870</v>
      </c>
      <c r="L63" s="67"/>
      <c r="M63" s="66"/>
      <c r="N63" s="8">
        <f t="shared" ref="N63:N68" si="53">N62+F63-K63</f>
        <v>1184454</v>
      </c>
      <c r="O63" s="8">
        <v>1184454</v>
      </c>
      <c r="P63" s="29">
        <f t="shared" si="6"/>
        <v>0</v>
      </c>
      <c r="Q63" s="60">
        <f t="shared" ref="Q63:Q68" si="54">O63/(H63+I63)</f>
        <v>4.6111028925137232</v>
      </c>
      <c r="R63" s="67"/>
      <c r="S63" s="61">
        <f t="shared" ref="S63:S68" si="55">D63/(O62+(C63+E63-H63-I63-J63)/2)*100</f>
        <v>14.160853355545388</v>
      </c>
      <c r="T63" s="68"/>
      <c r="U63" s="69"/>
      <c r="V63" s="70"/>
      <c r="W63" s="63">
        <f t="shared" ref="W63" si="56">((1+S63/100)*(1+W62/100)-1)*100</f>
        <v>6662.06084192668</v>
      </c>
      <c r="X63" s="62">
        <f t="shared" ref="X63" si="57">(((1+W63/100)^(1/Y63))-1)*100</f>
        <v>7.9628063604290311</v>
      </c>
      <c r="Y63" s="64">
        <f t="shared" si="9"/>
        <v>55</v>
      </c>
      <c r="Z63" s="62"/>
      <c r="AA63" s="62">
        <f t="shared" ref="AA63" si="58">((1+S63/100)*(1+AA62/100)-1)*100</f>
        <v>111.45522590071879</v>
      </c>
      <c r="AB63" s="62">
        <f t="shared" ref="AB63" si="59">(((1+AA63/100)^(1/AC63))-1)*100</f>
        <v>5.4945168193739402</v>
      </c>
      <c r="AC63" s="64">
        <f t="shared" si="26"/>
        <v>14</v>
      </c>
      <c r="AD63" s="71"/>
      <c r="AE63" s="57">
        <v>314.05</v>
      </c>
      <c r="AF63" s="72"/>
      <c r="AG63" s="61">
        <f t="shared" ref="AG63:AG68" si="60">AE63/AE62</f>
        <v>0.99685754189944131</v>
      </c>
      <c r="AH63" s="7"/>
      <c r="AI63" s="7"/>
      <c r="AJ63" s="61">
        <f t="shared" ref="AJ63" si="61">(((1+S63/100)/AG63)-1)*100</f>
        <v>14.520729951061995</v>
      </c>
      <c r="AK63" s="62"/>
      <c r="AL63" s="63">
        <f t="shared" ref="AL63" si="62">((1+AJ63/100)*(1+AL62/100)-1)*100</f>
        <v>480.69114206759861</v>
      </c>
      <c r="AM63" s="62">
        <f t="shared" ref="AM63" si="63">(((1+AL63/100)^(1/AN63))-1)*100</f>
        <v>3.2499649146580101</v>
      </c>
      <c r="AN63" s="64">
        <f t="shared" si="13"/>
        <v>55</v>
      </c>
      <c r="AO63" s="61"/>
      <c r="AP63" s="61">
        <f t="shared" ref="AP63" si="64">((1+AJ63/100)*(1+AP62/100)-1)*100</f>
        <v>76.745730931185065</v>
      </c>
      <c r="AQ63" s="61">
        <f t="shared" ref="AQ63" si="65">(((1+AP63/100)^(1/AR63))-1)*100</f>
        <v>4.1520400304670968</v>
      </c>
      <c r="AR63" s="65">
        <f t="shared" si="28"/>
        <v>14</v>
      </c>
    </row>
    <row r="64" spans="1:48" x14ac:dyDescent="0.2">
      <c r="A64" s="7">
        <v>2015</v>
      </c>
      <c r="C64" s="56">
        <v>245503</v>
      </c>
      <c r="D64" s="8">
        <v>66531</v>
      </c>
      <c r="E64" s="67"/>
      <c r="F64" s="8">
        <f t="shared" si="51"/>
        <v>312034</v>
      </c>
      <c r="G64" s="67"/>
      <c r="H64" s="8">
        <v>264577</v>
      </c>
      <c r="I64" s="8">
        <v>1617</v>
      </c>
      <c r="J64" s="66"/>
      <c r="K64" s="8">
        <f t="shared" si="52"/>
        <v>266194</v>
      </c>
      <c r="L64" s="67"/>
      <c r="M64" s="66"/>
      <c r="N64" s="8">
        <f t="shared" si="53"/>
        <v>1230294</v>
      </c>
      <c r="O64" s="8">
        <v>1230294</v>
      </c>
      <c r="P64" s="29">
        <f t="shared" si="6"/>
        <v>0</v>
      </c>
      <c r="Q64" s="60">
        <f t="shared" si="54"/>
        <v>4.6217946309834179</v>
      </c>
      <c r="R64" s="67"/>
      <c r="S64" s="61">
        <f t="shared" si="55"/>
        <v>5.6665120812940204</v>
      </c>
      <c r="T64" s="68"/>
      <c r="U64" s="69"/>
      <c r="V64" s="70"/>
      <c r="W64" s="63">
        <f t="shared" ref="W64" si="66">((1+S64/100)*(1+W63/100)-1)*100</f>
        <v>7045.2338364789084</v>
      </c>
      <c r="X64" s="62">
        <f t="shared" ref="X64" si="67">(((1+W64/100)^(1/Y64))-1)*100</f>
        <v>7.9213666999993437</v>
      </c>
      <c r="Y64" s="64">
        <f t="shared" si="9"/>
        <v>56</v>
      </c>
      <c r="Z64" s="62"/>
      <c r="AA64" s="62">
        <f t="shared" ref="AA64" si="68">((1+S64/100)*(1+AA63/100)-1)*100</f>
        <v>123.43736182291059</v>
      </c>
      <c r="AB64" s="62">
        <f t="shared" ref="AB64" si="69">(((1+AA64/100)^(1/AC64))-1)*100</f>
        <v>5.5059744552647505</v>
      </c>
      <c r="AC64" s="64">
        <f t="shared" si="26"/>
        <v>15</v>
      </c>
      <c r="AD64" s="71"/>
      <c r="AE64" s="57">
        <v>314.20999999999998</v>
      </c>
      <c r="AF64" s="72"/>
      <c r="AG64" s="61">
        <f t="shared" si="60"/>
        <v>1.0005094730138513</v>
      </c>
      <c r="AH64" s="7"/>
      <c r="AI64" s="7"/>
      <c r="AJ64" s="61">
        <f t="shared" ref="AJ64" si="70">(((1+S64/100)/AG64)-1)*100</f>
        <v>5.6127052580452252</v>
      </c>
      <c r="AK64" s="62"/>
      <c r="AL64" s="63">
        <f t="shared" ref="AL64" si="71">((1+AJ64/100)*(1+AL63/100)-1)*100</f>
        <v>513.28362433142956</v>
      </c>
      <c r="AM64" s="62">
        <f t="shared" ref="AM64" si="72">(((1+AL64/100)^(1/AN64))-1)*100</f>
        <v>3.2916896236553139</v>
      </c>
      <c r="AN64" s="64">
        <f t="shared" si="13"/>
        <v>56</v>
      </c>
      <c r="AO64" s="61"/>
      <c r="AP64" s="61">
        <f t="shared" ref="AP64" si="73">((1+AJ64/100)*(1+AP63/100)-1)*100</f>
        <v>86.665947864530153</v>
      </c>
      <c r="AQ64" s="61">
        <f t="shared" ref="AQ64" si="74">(((1+AP64/100)^(1/AR64))-1)*100</f>
        <v>4.2487861060114041</v>
      </c>
      <c r="AR64" s="65">
        <f t="shared" si="28"/>
        <v>15</v>
      </c>
    </row>
    <row r="65" spans="1:44" x14ac:dyDescent="0.2">
      <c r="A65" s="7">
        <v>2016</v>
      </c>
      <c r="C65" s="56">
        <v>256700</v>
      </c>
      <c r="D65" s="8">
        <v>118633</v>
      </c>
      <c r="E65" s="67"/>
      <c r="F65" s="8">
        <f t="shared" si="51"/>
        <v>375333</v>
      </c>
      <c r="G65" s="67"/>
      <c r="H65" s="8">
        <v>282384</v>
      </c>
      <c r="I65" s="8">
        <v>1753</v>
      </c>
      <c r="J65" s="66"/>
      <c r="K65" s="8">
        <f t="shared" si="52"/>
        <v>284137</v>
      </c>
      <c r="L65" s="67"/>
      <c r="M65" s="66"/>
      <c r="N65" s="8">
        <f t="shared" si="53"/>
        <v>1321490</v>
      </c>
      <c r="O65" s="8">
        <v>1321490</v>
      </c>
      <c r="P65" s="29">
        <f t="shared" si="6"/>
        <v>0</v>
      </c>
      <c r="Q65" s="60">
        <f t="shared" si="54"/>
        <v>4.6508902395675324</v>
      </c>
      <c r="R65" s="67"/>
      <c r="S65" s="61">
        <f t="shared" si="55"/>
        <v>9.7513882204598072</v>
      </c>
      <c r="T65" s="68"/>
      <c r="U65" s="69"/>
      <c r="V65" s="70"/>
      <c r="W65" s="63">
        <f t="shared" ref="W65:W68" si="75">((1+S65/100)*(1+W64/100)-1)*100</f>
        <v>7741.9933271336204</v>
      </c>
      <c r="X65" s="62">
        <f t="shared" ref="X65:X68" si="76">(((1+W65/100)^(1/Y65))-1)*100</f>
        <v>7.953207868091372</v>
      </c>
      <c r="Y65" s="64">
        <f t="shared" si="9"/>
        <v>57</v>
      </c>
      <c r="Z65" s="62"/>
      <c r="AA65" s="62">
        <f t="shared" ref="AA65:AA68" si="77">((1+S65/100)*(1+AA64/100)-1)*100</f>
        <v>145.22560640381604</v>
      </c>
      <c r="AB65" s="62">
        <f t="shared" ref="AB65:AB68" si="78">(((1+AA65/100)^(1/AC65))-1)*100</f>
        <v>5.7664343793833339</v>
      </c>
      <c r="AC65" s="64">
        <f t="shared" si="26"/>
        <v>16</v>
      </c>
      <c r="AD65" s="71"/>
      <c r="AE65" s="57">
        <v>319.68</v>
      </c>
      <c r="AF65" s="72"/>
      <c r="AG65" s="61">
        <f t="shared" si="60"/>
        <v>1.017408739378123</v>
      </c>
      <c r="AH65" s="7"/>
      <c r="AI65" s="7"/>
      <c r="AJ65" s="61">
        <f t="shared" ref="AJ65:AJ68" si="79">(((1+S65/100)/AG65)-1)*100</f>
        <v>7.873447487333185</v>
      </c>
      <c r="AK65" s="62"/>
      <c r="AL65" s="63">
        <f t="shared" ref="AL65:AL68" si="80">((1+AJ65/100)*(1+AL64/100)-1)*100</f>
        <v>561.57018844157847</v>
      </c>
      <c r="AM65" s="62">
        <f t="shared" ref="AM65:AM68" si="81">(((1+AL65/100)^(1/AN65))-1)*100</f>
        <v>3.3703695523148891</v>
      </c>
      <c r="AN65" s="64">
        <f t="shared" si="13"/>
        <v>57</v>
      </c>
      <c r="AO65" s="61"/>
      <c r="AP65" s="61">
        <f t="shared" ref="AP65:AP68" si="82">((1+AJ65/100)*(1+AP64/100)-1)*100</f>
        <v>101.36299324637665</v>
      </c>
      <c r="AQ65" s="61">
        <f t="shared" ref="AQ65:AQ68" si="83">(((1+AP65/100)^(1/AR65))-1)*100</f>
        <v>4.4717160911774689</v>
      </c>
      <c r="AR65" s="65">
        <f t="shared" si="28"/>
        <v>16</v>
      </c>
    </row>
    <row r="66" spans="1:44" x14ac:dyDescent="0.2">
      <c r="A66" s="7">
        <v>2017</v>
      </c>
      <c r="C66" s="56">
        <v>267407</v>
      </c>
      <c r="D66" s="8">
        <v>120859</v>
      </c>
      <c r="E66" s="67"/>
      <c r="F66" s="8">
        <f t="shared" si="51"/>
        <v>388266</v>
      </c>
      <c r="G66" s="67"/>
      <c r="H66" s="8">
        <v>296001</v>
      </c>
      <c r="I66" s="8">
        <v>1859</v>
      </c>
      <c r="J66" s="66"/>
      <c r="K66" s="8">
        <f t="shared" si="52"/>
        <v>297860</v>
      </c>
      <c r="L66" s="67"/>
      <c r="M66" s="66"/>
      <c r="N66" s="8">
        <f t="shared" si="53"/>
        <v>1411896</v>
      </c>
      <c r="O66" s="8">
        <v>1411896</v>
      </c>
      <c r="P66" s="29">
        <f t="shared" si="6"/>
        <v>0</v>
      </c>
      <c r="Q66" s="60">
        <f t="shared" si="54"/>
        <v>4.7401329483650034</v>
      </c>
      <c r="R66" s="67"/>
      <c r="S66" s="61">
        <f t="shared" si="55"/>
        <v>9.2522680148377425</v>
      </c>
      <c r="T66" s="68"/>
      <c r="U66" s="69"/>
      <c r="V66" s="70"/>
      <c r="W66" s="63">
        <f t="shared" si="75"/>
        <v>8467.5555674657153</v>
      </c>
      <c r="X66" s="62">
        <f t="shared" si="76"/>
        <v>7.9754740630074705</v>
      </c>
      <c r="Y66" s="64">
        <f t="shared" si="9"/>
        <v>58</v>
      </c>
      <c r="Z66" s="62"/>
      <c r="AA66" s="62">
        <f t="shared" si="77"/>
        <v>167.91453674930824</v>
      </c>
      <c r="AB66" s="62">
        <f t="shared" si="78"/>
        <v>5.9683694120244324</v>
      </c>
      <c r="AC66" s="64">
        <f t="shared" si="26"/>
        <v>17</v>
      </c>
      <c r="AD66" s="71"/>
      <c r="AE66" s="57">
        <v>325.23</v>
      </c>
      <c r="AF66" s="72"/>
      <c r="AG66" s="61">
        <f t="shared" si="60"/>
        <v>1.0173611111111112</v>
      </c>
      <c r="AH66" s="7"/>
      <c r="AI66" s="7"/>
      <c r="AJ66" s="61">
        <f t="shared" si="79"/>
        <v>7.3878948405230904</v>
      </c>
      <c r="AK66" s="62"/>
      <c r="AL66" s="63">
        <f t="shared" si="80"/>
        <v>610.44629825989273</v>
      </c>
      <c r="AM66" s="62">
        <f t="shared" si="81"/>
        <v>3.4383474059794583</v>
      </c>
      <c r="AN66" s="64">
        <f t="shared" si="13"/>
        <v>58</v>
      </c>
      <c r="AO66" s="61"/>
      <c r="AP66" s="61">
        <f t="shared" si="82"/>
        <v>116.23947943514858</v>
      </c>
      <c r="AQ66" s="61">
        <f t="shared" si="83"/>
        <v>4.6410425850707648</v>
      </c>
      <c r="AR66" s="65">
        <f t="shared" si="28"/>
        <v>17</v>
      </c>
    </row>
    <row r="67" spans="1:44" x14ac:dyDescent="0.2">
      <c r="A67" s="7">
        <v>2018</v>
      </c>
      <c r="C67" s="56">
        <v>278217</v>
      </c>
      <c r="D67" s="8">
        <v>-729</v>
      </c>
      <c r="E67" s="67"/>
      <c r="F67" s="8">
        <f t="shared" si="51"/>
        <v>277488</v>
      </c>
      <c r="G67" s="67"/>
      <c r="H67" s="8">
        <v>304444</v>
      </c>
      <c r="I67" s="8">
        <v>1821</v>
      </c>
      <c r="J67" s="66"/>
      <c r="K67" s="8">
        <f t="shared" si="52"/>
        <v>306265</v>
      </c>
      <c r="L67" s="67"/>
      <c r="M67" s="66"/>
      <c r="N67" s="8">
        <f t="shared" si="53"/>
        <v>1383119</v>
      </c>
      <c r="O67" s="8">
        <v>1383120</v>
      </c>
      <c r="P67" s="29">
        <f t="shared" si="6"/>
        <v>-1</v>
      </c>
      <c r="Q67" s="60">
        <f t="shared" si="54"/>
        <v>4.516089007885328</v>
      </c>
      <c r="R67" s="67"/>
      <c r="S67" s="61">
        <f t="shared" si="55"/>
        <v>-5.2150697631828946E-2</v>
      </c>
      <c r="T67" s="68"/>
      <c r="U67" s="69"/>
      <c r="V67" s="70"/>
      <c r="W67" s="63">
        <f t="shared" si="75"/>
        <v>8463.0875274672871</v>
      </c>
      <c r="X67" s="62">
        <f t="shared" si="76"/>
        <v>7.8341817341992304</v>
      </c>
      <c r="Y67" s="64">
        <f t="shared" si="9"/>
        <v>59</v>
      </c>
      <c r="Z67" s="62"/>
      <c r="AA67" s="62">
        <f t="shared" si="77"/>
        <v>167.77481744933641</v>
      </c>
      <c r="AB67" s="62">
        <f t="shared" si="78"/>
        <v>5.6245775802065578</v>
      </c>
      <c r="AC67" s="64">
        <f t="shared" si="26"/>
        <v>18</v>
      </c>
      <c r="AD67" s="71"/>
      <c r="AE67" s="57">
        <v>331.87</v>
      </c>
      <c r="AF67" s="72"/>
      <c r="AG67" s="61">
        <f t="shared" si="60"/>
        <v>1.0204163207576176</v>
      </c>
      <c r="AH67" s="7"/>
      <c r="AI67" s="7"/>
      <c r="AJ67" s="61">
        <f t="shared" si="79"/>
        <v>-2.0518907144086329</v>
      </c>
      <c r="AK67" s="62"/>
      <c r="AL67" s="63">
        <f t="shared" si="80"/>
        <v>595.86871663503814</v>
      </c>
      <c r="AM67" s="62">
        <f t="shared" si="81"/>
        <v>3.3427761273943091</v>
      </c>
      <c r="AN67" s="64">
        <f t="shared" si="13"/>
        <v>59</v>
      </c>
      <c r="AO67" s="61"/>
      <c r="AP67" s="61">
        <f t="shared" si="82"/>
        <v>111.80248163573322</v>
      </c>
      <c r="AQ67" s="61">
        <f t="shared" si="83"/>
        <v>4.2574936409231379</v>
      </c>
      <c r="AR67" s="65">
        <f t="shared" si="28"/>
        <v>18</v>
      </c>
    </row>
    <row r="68" spans="1:44" x14ac:dyDescent="0.2">
      <c r="A68" s="7">
        <v>2019</v>
      </c>
      <c r="C68" s="56">
        <v>289386</v>
      </c>
      <c r="D68" s="8">
        <v>240318</v>
      </c>
      <c r="E68" s="67"/>
      <c r="F68" s="8">
        <f t="shared" si="51"/>
        <v>529704</v>
      </c>
      <c r="G68" s="67"/>
      <c r="H68" s="8">
        <v>314724</v>
      </c>
      <c r="I68" s="8">
        <v>1757</v>
      </c>
      <c r="J68" s="66"/>
      <c r="K68" s="8">
        <f t="shared" si="52"/>
        <v>316481</v>
      </c>
      <c r="L68" s="67"/>
      <c r="M68" s="66"/>
      <c r="N68" s="8">
        <f t="shared" si="53"/>
        <v>1596342</v>
      </c>
      <c r="O68" s="8">
        <v>1596342</v>
      </c>
      <c r="P68" s="29">
        <f t="shared" si="6"/>
        <v>1</v>
      </c>
      <c r="Q68" s="60">
        <f t="shared" si="54"/>
        <v>5.0440373987695946</v>
      </c>
      <c r="R68" s="67"/>
      <c r="S68" s="61">
        <f t="shared" si="55"/>
        <v>17.5469352662966</v>
      </c>
      <c r="T68" s="68"/>
      <c r="U68" s="69"/>
      <c r="V68" s="70"/>
      <c r="W68" s="63">
        <f t="shared" si="75"/>
        <v>9965.64695270829</v>
      </c>
      <c r="X68" s="62">
        <f t="shared" si="76"/>
        <v>7.9892922576241698</v>
      </c>
      <c r="Y68" s="64">
        <f t="shared" si="9"/>
        <v>60</v>
      </c>
      <c r="Z68" s="62"/>
      <c r="AA68" s="62">
        <f t="shared" si="77"/>
        <v>214.76109132661537</v>
      </c>
      <c r="AB68" s="62">
        <f t="shared" si="78"/>
        <v>6.2207903564770906</v>
      </c>
      <c r="AC68" s="64">
        <f t="shared" si="26"/>
        <v>19</v>
      </c>
      <c r="AD68" s="71"/>
      <c r="AE68" s="57">
        <v>337.68</v>
      </c>
      <c r="AF68" s="72"/>
      <c r="AG68" s="61">
        <f t="shared" si="60"/>
        <v>1.017506855093862</v>
      </c>
      <c r="AH68" s="7"/>
      <c r="AI68" s="7"/>
      <c r="AJ68" s="61">
        <f t="shared" si="79"/>
        <v>15.524465194343339</v>
      </c>
      <c r="AK68" s="62"/>
      <c r="AL68" s="63">
        <f t="shared" si="80"/>
        <v>703.89861334736827</v>
      </c>
      <c r="AM68" s="62">
        <f t="shared" si="81"/>
        <v>3.5348808385373465</v>
      </c>
      <c r="AN68" s="64">
        <f t="shared" si="13"/>
        <v>60</v>
      </c>
      <c r="AO68" s="61"/>
      <c r="AP68" s="61">
        <f t="shared" si="82"/>
        <v>144.68368417802805</v>
      </c>
      <c r="AQ68" s="61">
        <f t="shared" si="83"/>
        <v>4.8221094689329558</v>
      </c>
      <c r="AR68" s="65">
        <f t="shared" si="28"/>
        <v>19</v>
      </c>
    </row>
    <row r="69" spans="1:44" x14ac:dyDescent="0.2"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5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:44" x14ac:dyDescent="0.2">
      <c r="A70" t="s">
        <v>39</v>
      </c>
      <c r="C70" s="7" t="s">
        <v>95</v>
      </c>
      <c r="D70" s="12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2"/>
      <c r="AK70" s="21"/>
    </row>
    <row r="71" spans="1:44" x14ac:dyDescent="0.2">
      <c r="D71" s="13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</row>
    <row r="72" spans="1:44" x14ac:dyDescent="0.2">
      <c r="K72" s="2"/>
      <c r="N72" s="2"/>
      <c r="O72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Karl Birkholz</cp:lastModifiedBy>
  <cp:lastPrinted>2013-03-27T09:25:15Z</cp:lastPrinted>
  <dcterms:created xsi:type="dcterms:W3CDTF">2003-11-17T12:59:18Z</dcterms:created>
  <dcterms:modified xsi:type="dcterms:W3CDTF">2020-04-28T07:54:52Z</dcterms:modified>
</cp:coreProperties>
</file>